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20" windowWidth="16035" windowHeight="6675"/>
  </bookViews>
  <sheets>
    <sheet name="BOM" sheetId="3" r:id="rId1"/>
  </sheets>
  <calcPr calcId="124519"/>
</workbook>
</file>

<file path=xl/calcChain.xml><?xml version="1.0" encoding="utf-8"?>
<calcChain xmlns="http://schemas.openxmlformats.org/spreadsheetml/2006/main">
  <c r="H219" i="3"/>
  <c r="H234"/>
  <c r="H232"/>
  <c r="H236"/>
  <c r="H233"/>
  <c r="H99"/>
  <c r="H104"/>
  <c r="H105"/>
  <c r="H224"/>
  <c r="H237"/>
  <c r="H235"/>
  <c r="H198"/>
  <c r="A197"/>
  <c r="A198"/>
  <c r="H230"/>
  <c r="H272"/>
  <c r="H108"/>
  <c r="H208"/>
  <c r="A208"/>
  <c r="A200"/>
  <c r="H200" s="1"/>
  <c r="H218"/>
  <c r="H210"/>
  <c r="H293"/>
  <c r="A196"/>
  <c r="H153"/>
  <c r="A159"/>
  <c r="A160"/>
  <c r="A45"/>
  <c r="H45" s="1"/>
  <c r="H294"/>
  <c r="H55"/>
  <c r="A44"/>
  <c r="H44" s="1"/>
  <c r="H163"/>
  <c r="A119"/>
  <c r="H119" s="1"/>
  <c r="H149"/>
  <c r="A118"/>
  <c r="A122"/>
  <c r="H122" s="1"/>
  <c r="A161"/>
  <c r="H295"/>
  <c r="H335"/>
  <c r="H321"/>
  <c r="H308" l="1"/>
  <c r="H307"/>
  <c r="H306"/>
  <c r="H305"/>
  <c r="H304"/>
  <c r="H303"/>
  <c r="H302"/>
  <c r="H301"/>
  <c r="A300"/>
  <c r="H299" s="1"/>
  <c r="A299"/>
  <c r="H298" s="1"/>
  <c r="A298"/>
  <c r="H297" s="1"/>
  <c r="A297"/>
  <c r="H296" s="1"/>
  <c r="A296"/>
  <c r="H286"/>
  <c r="H285"/>
  <c r="H284"/>
  <c r="H283"/>
  <c r="H282"/>
  <c r="H281"/>
  <c r="H280"/>
  <c r="H279"/>
  <c r="H278"/>
  <c r="A277"/>
  <c r="A276"/>
  <c r="H275"/>
  <c r="A275"/>
  <c r="H274" s="1"/>
  <c r="A274"/>
  <c r="H273" s="1"/>
  <c r="A273"/>
  <c r="H271"/>
  <c r="H270"/>
  <c r="H276" l="1"/>
  <c r="H277"/>
  <c r="H311"/>
  <c r="H300"/>
  <c r="H265"/>
  <c r="H264"/>
  <c r="H263"/>
  <c r="H262"/>
  <c r="H261"/>
  <c r="H260"/>
  <c r="H259"/>
  <c r="H258"/>
  <c r="H257" s="1"/>
  <c r="A257"/>
  <c r="H256"/>
  <c r="A256"/>
  <c r="H255" s="1"/>
  <c r="A255"/>
  <c r="A254"/>
  <c r="H253"/>
  <c r="A253"/>
  <c r="H252"/>
  <c r="H251"/>
  <c r="H250"/>
  <c r="H249"/>
  <c r="H248"/>
  <c r="H247"/>
  <c r="H246"/>
  <c r="H245"/>
  <c r="H290" l="1"/>
  <c r="H267"/>
  <c r="H254"/>
  <c r="H238"/>
  <c r="H231"/>
  <c r="H229"/>
  <c r="H228"/>
  <c r="H227"/>
  <c r="H226"/>
  <c r="H225"/>
  <c r="H223"/>
  <c r="H222"/>
  <c r="H221"/>
  <c r="H220"/>
  <c r="H217"/>
  <c r="H216"/>
  <c r="H215"/>
  <c r="H214"/>
  <c r="H213"/>
  <c r="H212"/>
  <c r="H211"/>
  <c r="H209"/>
  <c r="A207"/>
  <c r="A206"/>
  <c r="H205"/>
  <c r="A205"/>
  <c r="H196" s="1"/>
  <c r="H204"/>
  <c r="H203"/>
  <c r="A202"/>
  <c r="H202" s="1"/>
  <c r="A201"/>
  <c r="A199"/>
  <c r="H197"/>
  <c r="A195"/>
  <c r="H195" s="1"/>
  <c r="H192"/>
  <c r="H191"/>
  <c r="H190"/>
  <c r="H189"/>
  <c r="H188"/>
  <c r="H187"/>
  <c r="H186"/>
  <c r="H185"/>
  <c r="H184"/>
  <c r="H183"/>
  <c r="H182"/>
  <c r="H181"/>
  <c r="H180"/>
  <c r="H179"/>
  <c r="H178"/>
  <c r="H177"/>
  <c r="H176"/>
  <c r="H175"/>
  <c r="H170"/>
  <c r="H169"/>
  <c r="H168"/>
  <c r="H167"/>
  <c r="H166"/>
  <c r="H165"/>
  <c r="H164"/>
  <c r="H162"/>
  <c r="H199" l="1"/>
  <c r="H206"/>
  <c r="H201"/>
  <c r="H207"/>
  <c r="H161"/>
  <c r="H160"/>
  <c r="H159"/>
  <c r="H172" l="1"/>
  <c r="H241"/>
  <c r="H152"/>
  <c r="H151"/>
  <c r="H150"/>
  <c r="H148"/>
  <c r="H147"/>
  <c r="H146"/>
  <c r="H145"/>
  <c r="H144"/>
  <c r="H143"/>
  <c r="H142"/>
  <c r="H141"/>
  <c r="H140"/>
  <c r="H139"/>
  <c r="H138"/>
  <c r="H137"/>
  <c r="H136"/>
  <c r="H135"/>
  <c r="H134" s="1"/>
  <c r="A134"/>
  <c r="H133"/>
  <c r="H132"/>
  <c r="H131"/>
  <c r="H129"/>
  <c r="H128"/>
  <c r="A127"/>
  <c r="H126"/>
  <c r="H125"/>
  <c r="H124"/>
  <c r="A124"/>
  <c r="H123" s="1"/>
  <c r="A123"/>
  <c r="A121"/>
  <c r="A120"/>
  <c r="H118" s="1"/>
  <c r="H117"/>
  <c r="A117"/>
  <c r="H116" s="1"/>
  <c r="A116"/>
  <c r="H111"/>
  <c r="H110"/>
  <c r="H109"/>
  <c r="H107"/>
  <c r="H106"/>
  <c r="H103"/>
  <c r="H98"/>
  <c r="H97"/>
  <c r="H96"/>
  <c r="H95"/>
  <c r="H94"/>
  <c r="H93"/>
  <c r="H92"/>
  <c r="H91"/>
  <c r="H90"/>
  <c r="H89"/>
  <c r="H85"/>
  <c r="H84"/>
  <c r="H83"/>
  <c r="H82"/>
  <c r="H81"/>
  <c r="H130"/>
  <c r="H80" s="1"/>
  <c r="A80"/>
  <c r="H79"/>
  <c r="A79"/>
  <c r="H78"/>
  <c r="A78"/>
  <c r="A77"/>
  <c r="A76"/>
  <c r="H75"/>
  <c r="H74"/>
  <c r="H73"/>
  <c r="H72"/>
  <c r="H71"/>
  <c r="H70"/>
  <c r="H69"/>
  <c r="H68"/>
  <c r="H67"/>
  <c r="H66"/>
  <c r="H65"/>
  <c r="H64"/>
  <c r="H63"/>
  <c r="H76" l="1"/>
  <c r="H77"/>
  <c r="H120"/>
  <c r="H127"/>
  <c r="H121"/>
  <c r="H58"/>
  <c r="H57"/>
  <c r="H56"/>
  <c r="H54"/>
  <c r="H53"/>
  <c r="H52"/>
  <c r="H51"/>
  <c r="H50"/>
  <c r="H49"/>
  <c r="H48"/>
  <c r="H47"/>
  <c r="H46"/>
  <c r="A43"/>
  <c r="A42"/>
  <c r="H42" s="1"/>
  <c r="H113" l="1"/>
  <c r="H43"/>
  <c r="H155"/>
  <c r="H41"/>
  <c r="A41"/>
  <c r="H40"/>
  <c r="H39"/>
  <c r="H34"/>
  <c r="H33"/>
  <c r="H32"/>
  <c r="H31"/>
  <c r="H30"/>
  <c r="H29"/>
  <c r="H28"/>
  <c r="H27"/>
  <c r="H26"/>
  <c r="H25"/>
  <c r="H24"/>
  <c r="H23"/>
  <c r="H22"/>
  <c r="H21"/>
  <c r="H20"/>
  <c r="H19"/>
  <c r="H18"/>
  <c r="H17"/>
  <c r="H16"/>
  <c r="H15"/>
  <c r="H14"/>
  <c r="A14"/>
  <c r="H13"/>
  <c r="A13"/>
  <c r="H12"/>
  <c r="H11"/>
  <c r="H10"/>
  <c r="H36" l="1"/>
  <c r="H60"/>
</calcChain>
</file>

<file path=xl/sharedStrings.xml><?xml version="1.0" encoding="utf-8"?>
<sst xmlns="http://schemas.openxmlformats.org/spreadsheetml/2006/main" count="1419" uniqueCount="868">
  <si>
    <t>Large Format Printer BOM</t>
  </si>
  <si>
    <t>Stage</t>
  </si>
  <si>
    <t>Part</t>
  </si>
  <si>
    <t>Item Number</t>
  </si>
  <si>
    <t>Price (each)</t>
  </si>
  <si>
    <t>Assembly</t>
  </si>
  <si>
    <t>Notes</t>
  </si>
  <si>
    <t>Link</t>
  </si>
  <si>
    <t>https://www.mcmaster.com/#8685k41/=15cngxy</t>
  </si>
  <si>
    <t>8685K41</t>
  </si>
  <si>
    <t>PEI Surface, 12 x 12 x .04"</t>
  </si>
  <si>
    <t>http://www.discountsteel.com/items/C250_Aluminum_Cast_Tooling_Plate.cfm?item_id=152&amp;size_no=2#skus</t>
  </si>
  <si>
    <t>N/A</t>
  </si>
  <si>
    <t>Silicone Heater Pad, 300x300mm, 750W</t>
  </si>
  <si>
    <t>https://www.amazon.com/approx-KEENOVO-Universal-Flexible-Silicone/dp/B00V81ZI70/ref=sr_1_3?ie=UTF8&amp;qid=1480389873&amp;sr=8-3&amp;keywords=300mm+x+300mm+heated+bed</t>
  </si>
  <si>
    <t>Price</t>
  </si>
  <si>
    <t>http://www.digikey.com/product-detail/en/12X12-6-468MP/3M9720-ND/2649265</t>
  </si>
  <si>
    <t>12 x 12" 3M 468MP Adhesive for PEI</t>
  </si>
  <si>
    <t>92125A216</t>
  </si>
  <si>
    <t>https://www.mcmaster.com/#92125a216/=15cwah6</t>
  </si>
  <si>
    <t>M5x25 Flat Head Hex Drive Screw</t>
  </si>
  <si>
    <t>92871A079</t>
  </si>
  <si>
    <t>M5 Spacer, 10mm long x 10mmOD</t>
  </si>
  <si>
    <t>https://www.mcmaster.com/#92871a079/=15cwbv9</t>
  </si>
  <si>
    <t>80/20 Extrusion, 20 x 40 x 590</t>
  </si>
  <si>
    <t>80/20 Extrusion, 20 x 40 x 630</t>
  </si>
  <si>
    <t>https://8020.net/shop/20-2040.html</t>
  </si>
  <si>
    <t>20-2040</t>
  </si>
  <si>
    <t>QTY</t>
  </si>
  <si>
    <t>Use</t>
  </si>
  <si>
    <t>MIC6 Plate, 24-9/16 x 24-9/16 x 3/8"</t>
  </si>
  <si>
    <t>Build plate</t>
  </si>
  <si>
    <t>Print surface</t>
  </si>
  <si>
    <t>Adhesive tape for print surface</t>
  </si>
  <si>
    <t>Build plate heater pad</t>
  </si>
  <si>
    <t>Build plate to 80/20 hardware</t>
  </si>
  <si>
    <t>Build plate support frame</t>
  </si>
  <si>
    <t>Vee Block</t>
  </si>
  <si>
    <t>Estimate</t>
  </si>
  <si>
    <t>20 Series Joining Plate</t>
  </si>
  <si>
    <t>20 Series Inside Bracket</t>
  </si>
  <si>
    <t>80/20 Inside joining piece for build plate</t>
  </si>
  <si>
    <t>https://8020.net/shop/14059-3.html#product_tabs_sugHardware</t>
  </si>
  <si>
    <t>80/20 Bottom Joining plaate for build plate</t>
  </si>
  <si>
    <t>Kinematic vee-block and joining piece for build plate</t>
  </si>
  <si>
    <t>94500A230</t>
  </si>
  <si>
    <t>M5x8 Button Head Screw</t>
  </si>
  <si>
    <t>General Hardware for 20-Series framing</t>
  </si>
  <si>
    <t>https://www.mcmaster.com/#94500a230/=15lmb9g</t>
  </si>
  <si>
    <t>https://8020.net/shop/14122.html</t>
  </si>
  <si>
    <t>M5 Economy slide-in T-slot nut</t>
  </si>
  <si>
    <t>Kapton tape</t>
  </si>
  <si>
    <t>Mylar insulation</t>
  </si>
  <si>
    <t>For insulating underside of HBP</t>
  </si>
  <si>
    <t>For vee blocks (glue in place)</t>
  </si>
  <si>
    <t>For kinematic mounts</t>
  </si>
  <si>
    <t>9642K57</t>
  </si>
  <si>
    <t>https://www.mcmaster.com/#9642k57/=15lmgfc</t>
  </si>
  <si>
    <t>https://www.mcmaster.com/#91185a827/=15lmgxq</t>
  </si>
  <si>
    <t>91185A827</t>
  </si>
  <si>
    <t>Thumb screw for HBP</t>
  </si>
  <si>
    <t>1/4-28x3/4" Thumb Screw</t>
  </si>
  <si>
    <t>HBP</t>
  </si>
  <si>
    <t>Epoxy</t>
  </si>
  <si>
    <t>For gluing dowels to Vee Blocks</t>
  </si>
  <si>
    <t>TOTAL FOR ASSEMBLY</t>
  </si>
  <si>
    <t>https://8020.net/shop/30-1961.html</t>
  </si>
  <si>
    <t>30-1961</t>
  </si>
  <si>
    <t>M6 slide-in T-slot Nut</t>
  </si>
  <si>
    <t>20-series nut</t>
  </si>
  <si>
    <t>30-series nut</t>
  </si>
  <si>
    <t>M6x12 Button Head Screw</t>
  </si>
  <si>
    <t>For 30-series joining plates</t>
  </si>
  <si>
    <t>https://www.mcmaster.com/#92095a226/=15lw8xo</t>
  </si>
  <si>
    <t>92095A226</t>
  </si>
  <si>
    <t>https://8020.net/shop/30-3060.html</t>
  </si>
  <si>
    <t>80/20 Extrusion, 30 x 60 x 640</t>
  </si>
  <si>
    <t>80/20 Extrusion, 30 x 60 x 700</t>
  </si>
  <si>
    <t>Stage frame</t>
  </si>
  <si>
    <t>30-3060</t>
  </si>
  <si>
    <t>$.28 per inch</t>
  </si>
  <si>
    <t>$.56 per inch</t>
  </si>
  <si>
    <t>Lead screw nuts for Stage</t>
  </si>
  <si>
    <t xml:space="preserve">3M9720-ND </t>
  </si>
  <si>
    <t>Price includes shipping.</t>
  </si>
  <si>
    <t>Stage Corner Ball Plate (Left)</t>
  </si>
  <si>
    <t>Stage Corner Ball Plate (Right)</t>
  </si>
  <si>
    <t>Center Ball Plate</t>
  </si>
  <si>
    <t>Stage corner joining plate, leadscrew nut bracket, and kinematic ball mount</t>
  </si>
  <si>
    <t>Kinematic ball mount</t>
  </si>
  <si>
    <t>Stage Corner Flat Plate</t>
  </si>
  <si>
    <t>Stage Corner joining plate</t>
  </si>
  <si>
    <t>M4x12 Socket Head Screw</t>
  </si>
  <si>
    <t>https://www.mcmaster.com/#91292a117/=15nlfu1</t>
  </si>
  <si>
    <t>91292A117</t>
  </si>
  <si>
    <t>Price (each) is for box of 100. Need 12/100.</t>
  </si>
  <si>
    <t>M6x18 Socket Head Screw</t>
  </si>
  <si>
    <t>For Custom Plates</t>
  </si>
  <si>
    <t>91292A136</t>
  </si>
  <si>
    <t>https://www.mcmaster.com/#91292a136/=15nlnhp</t>
  </si>
  <si>
    <t>J. Haupt</t>
  </si>
  <si>
    <t>https://www.mcmaster.com/#7648a732/=15npu0x</t>
  </si>
  <si>
    <t>7648a732</t>
  </si>
  <si>
    <t>VeeBlock.PDF, .DWG, .STEP</t>
  </si>
  <si>
    <t>CenterBallBlock.PDF, .DWG, .STEP</t>
  </si>
  <si>
    <t>StageCornerFlatPlate.PDF, .DWG, .STEP</t>
  </si>
  <si>
    <t>Machined part (aluminum) -- Quoted and ordered through mfg.com</t>
  </si>
  <si>
    <t>StageCornerBallPlate-LH.PDF, StageCornerBallPlate-L.DWG, StageCornerBallPlate-L.STEP</t>
  </si>
  <si>
    <t>StageCornerBallPlate-LH.PDF, StageCornerBallPlate-LH.DWG, StageCornerBallPlate-R.STEP</t>
  </si>
  <si>
    <t>Not typically quite large enough to cover the PEI fully. Intentionally offset adhesive sheet to leave 2 edges of exposed PEI, which can then be filled in with cut strips of adhesive from the extra  (5th) sheet.</t>
  </si>
  <si>
    <t>871-B57540G104F</t>
  </si>
  <si>
    <t>http://www.mouser.com/ProductDetail/EPCOS-TDK/B57540G104F/?qs=%2fha2pyFaduhYMyMmNPiRCRq%252bv6uQBZV2nnb92O6Frh0vRf1U%252buhR%2fw%3d%3d</t>
  </si>
  <si>
    <t xml:space="preserve">Thermistor for perimeter heater wire </t>
  </si>
  <si>
    <t>NTC 100K Thermistor</t>
  </si>
  <si>
    <t>Emergency thermal blanket from sporting goods department</t>
  </si>
  <si>
    <t>RTV Silicone Adhesive</t>
  </si>
  <si>
    <t>For Perimeter heat</t>
  </si>
  <si>
    <t>For glueing/encapsulating nichrome wire</t>
  </si>
  <si>
    <t>https://www.amazon.com/gp/product/B000AL6WLA/ref=oh_aui_detailpage_o01_s00?ie=UTF8&amp;psc=1</t>
  </si>
  <si>
    <t>Permatex 81158 Black Silicone Adhesive</t>
  </si>
  <si>
    <t>30-4306</t>
  </si>
  <si>
    <t>https://8020.net/30-4306.html</t>
  </si>
  <si>
    <t>30-series straight joining plate</t>
  </si>
  <si>
    <t>30 Series Straight Joining Plate</t>
  </si>
  <si>
    <t>80/20 Extrusion, 60 x 60 x 1270</t>
  </si>
  <si>
    <t>Vertical members of frame</t>
  </si>
  <si>
    <t>80/20 Extrusion, 60 x 60 x 770</t>
  </si>
  <si>
    <t>Horizontal members of frame</t>
  </si>
  <si>
    <t>30-6060</t>
  </si>
  <si>
    <t>https://8020.net/shop/30-6060.html</t>
  </si>
  <si>
    <t>Inside corner bracket for 60mm extrusions</t>
  </si>
  <si>
    <t>For 30/60-series joining plates</t>
  </si>
  <si>
    <t>60 Series Inside Corner Bracket</t>
  </si>
  <si>
    <t>Outsourced fab. to China. Alodined at home.</t>
  </si>
  <si>
    <t>30 Series Corner Joining Plate</t>
  </si>
  <si>
    <t>80/20 Extrusion, 30 x 30 x 890</t>
  </si>
  <si>
    <t>https://8020.net/shop/30-3030.html</t>
  </si>
  <si>
    <t>30-3030</t>
  </si>
  <si>
    <t>Joining plates for lower frame</t>
  </si>
  <si>
    <t>Joining plates for upper frame</t>
  </si>
  <si>
    <t>Joining plates for upper fume hood</t>
  </si>
  <si>
    <t>https://8020.net/shop/30-4351.html</t>
  </si>
  <si>
    <t>30-4351</t>
  </si>
  <si>
    <t>https://www.mcmaster.com/#8880k82/=15xz9cw</t>
  </si>
  <si>
    <t>8880K82</t>
  </si>
  <si>
    <t>.01" Diameter Nichrome Wire</t>
  </si>
  <si>
    <t>18.18 per 43' spool. IMPORTANT: Use two lengths twisted together (keep taught while twisting). This results in a straighter and easier to work with wire for embedding in the RTV bead. RTV should be set to tacky consistensy before smooshing wire into it.</t>
  </si>
  <si>
    <t>This color indicates an important note</t>
  </si>
  <si>
    <t>For anchoring insulation support cable and zip ties for electrical cable routing</t>
  </si>
  <si>
    <t>For cable management</t>
  </si>
  <si>
    <t>Fiberglass insulation</t>
  </si>
  <si>
    <t>For filling underside of build plate. Retained by structural wire strung across the Wire and Ziptie Anchor Points</t>
  </si>
  <si>
    <t>Obtain from basement ceiling</t>
  </si>
  <si>
    <t>Structural wire</t>
  </si>
  <si>
    <t>For holding up fiberglass</t>
  </si>
  <si>
    <t>80/20 Extrusion, 30 x 30 x 720</t>
  </si>
  <si>
    <t>80/20 Extrusion, 30 x 30 x 830</t>
  </si>
  <si>
    <t>30 Series Inside Corner Bracket</t>
  </si>
  <si>
    <t>https://8020.net/14089.html</t>
  </si>
  <si>
    <t>https://8020.net/14066.html</t>
  </si>
  <si>
    <t>80/20 freight charges</t>
  </si>
  <si>
    <t>Mcmaster shipping</t>
  </si>
  <si>
    <t>estimate</t>
  </si>
  <si>
    <t>TOTAL Shipping</t>
  </si>
  <si>
    <t>Printed part (use ProtoPasta Carbon PLA)</t>
  </si>
  <si>
    <t>Z Motion System</t>
  </si>
  <si>
    <t>XY Motion System</t>
  </si>
  <si>
    <t>https://www.mcmaster.com/#91292a128/=16k3hyg</t>
  </si>
  <si>
    <t>91292A128</t>
  </si>
  <si>
    <t>M5x20 Socket Head Screw</t>
  </si>
  <si>
    <t>Motor for extruder</t>
  </si>
  <si>
    <t>Ziptie+WireAnchor_M5-P.STL</t>
  </si>
  <si>
    <t>ZiptieAnchor_M5_Double-P.STL</t>
  </si>
  <si>
    <t>ZiptieAnchor_M5_Single-P.STL</t>
  </si>
  <si>
    <t xml:space="preserve">M5 Wire and Ziptie Anchor Point </t>
  </si>
  <si>
    <t>M5 Double Ziptie Anchor Point</t>
  </si>
  <si>
    <t>M5 Single Ziptie Anchor Point</t>
  </si>
  <si>
    <t>M6 Double Ziptie Anchor Point</t>
  </si>
  <si>
    <t>M6 Single Ziptie Anchor Point</t>
  </si>
  <si>
    <t>ZiptieAnchor_M6_Double-P.STL</t>
  </si>
  <si>
    <t>ZiptieAnchor_M6_Single-P.STL</t>
  </si>
  <si>
    <t xml:space="preserve">Make as needed. </t>
  </si>
  <si>
    <t>This color indicates a machined part</t>
  </si>
  <si>
    <t>Printed part (use Protopasta Carbon PLA, or XT-CF20)</t>
  </si>
  <si>
    <t>91292A194</t>
  </si>
  <si>
    <t>M5x40 Socket Head Screw</t>
  </si>
  <si>
    <t>https://www.mcmaster.com/#91292a194/=16lner0</t>
  </si>
  <si>
    <t>Found in drawer</t>
  </si>
  <si>
    <t>Z Motor mount, LH</t>
  </si>
  <si>
    <t>Z Motor mount, RH</t>
  </si>
  <si>
    <t>MotorMount-Z-L-P.STL</t>
  </si>
  <si>
    <t>MotorMount-Z-R-P.STL</t>
  </si>
  <si>
    <t>Z motor mount, right hand side</t>
  </si>
  <si>
    <t>Z motor mount, left hand side</t>
  </si>
  <si>
    <t>http://www.tridprinting.com/Mechanical-Parts/</t>
  </si>
  <si>
    <t>For X and Y axis belts</t>
  </si>
  <si>
    <t>GT2 Timing Belt, 6m length</t>
  </si>
  <si>
    <t>Rail End Support</t>
  </si>
  <si>
    <t>RailEndSupport-P.STL</t>
  </si>
  <si>
    <t>https://www.mcmaster.com/#91292a117/=16r42ls</t>
  </si>
  <si>
    <t>M6x18 Socket Heads Screw</t>
  </si>
  <si>
    <t>https://www.mcmaster.com/#91292a136/=16r4qal</t>
  </si>
  <si>
    <t>For Y-axis motor mount</t>
  </si>
  <si>
    <t>30-series nuts for Rail End Supports and both motor mounts.</t>
  </si>
  <si>
    <t>M4x10 Set Screw</t>
  </si>
  <si>
    <t>https://www.mcmaster.com/#91217a125/=16r5s1s</t>
  </si>
  <si>
    <t>91217A125</t>
  </si>
  <si>
    <t>http://www.pbclinear.com/Linear-Shafting---Metric---Ceramic-Coated---CCM-CCMDL?tab=ProductOverview</t>
  </si>
  <si>
    <t>Printed part (use XT-CF20)</t>
  </si>
  <si>
    <t>EndCarriage-Y-P.STL</t>
  </si>
  <si>
    <t>Y End Carriage</t>
  </si>
  <si>
    <t>X End Carriage</t>
  </si>
  <si>
    <t>X-axis end carriage</t>
  </si>
  <si>
    <t>EndCarriage-X-P.STL</t>
  </si>
  <si>
    <t>For securing sleeve bearings and shaft ends</t>
  </si>
  <si>
    <t>6148A160</t>
  </si>
  <si>
    <t>https://www.mcmaster.com/#6148a16/=16r7t8k</t>
  </si>
  <si>
    <t>Corner-mount draw latch</t>
  </si>
  <si>
    <t>For securing extruder head to Cross Carriage</t>
  </si>
  <si>
    <t>93600A376</t>
  </si>
  <si>
    <t>M3x20 Dowel Pin</t>
  </si>
  <si>
    <t>M3x20mm dowel</t>
  </si>
  <si>
    <t>https://www.mcmaster.com/#93600a376/=16r7ud3</t>
  </si>
  <si>
    <t>Inner Y-axis rail</t>
  </si>
  <si>
    <t>Outer X/Y-axis rails</t>
  </si>
  <si>
    <t>Inner X-axis rails</t>
  </si>
  <si>
    <t>Cross Carriage</t>
  </si>
  <si>
    <t>Main/Center carriage that holds extruder head</t>
  </si>
  <si>
    <t>CrossCarriage-P.STL</t>
  </si>
  <si>
    <t>For Cross Carriage</t>
  </si>
  <si>
    <t>For X and Y axis end carriages</t>
  </si>
  <si>
    <t>91658A168</t>
  </si>
  <si>
    <t>https://www.mcmaster.com/#91658a168/=16r880z</t>
  </si>
  <si>
    <t>Ball nose 3/8-16 Set Screw</t>
  </si>
  <si>
    <t>Kinematic height adjustment screw and bearing point for mono extruder assembly</t>
  </si>
  <si>
    <t>Extruder support structure</t>
  </si>
  <si>
    <t>For spool holders.</t>
  </si>
  <si>
    <t>SpoolHolder-P.STL</t>
  </si>
  <si>
    <t>Spool Holder</t>
  </si>
  <si>
    <t>Printed part (use Protopasta Carbon PLA or XT-CF20)</t>
  </si>
  <si>
    <t>VXB Shipping</t>
  </si>
  <si>
    <t>SDP/SI</t>
  </si>
  <si>
    <t>Duet Wifi</t>
  </si>
  <si>
    <t>Controller</t>
  </si>
  <si>
    <t>https://www.filastruder.com/collections/electronics/products/duet-wifi</t>
  </si>
  <si>
    <t>Expansion board to add two extruder channels to the controller</t>
  </si>
  <si>
    <t>https://www.filastruder.com/collections/electronics/products/duex2-and-duex-5-expansion-board</t>
  </si>
  <si>
    <t>Solid state relay</t>
  </si>
  <si>
    <t>From local hardware store</t>
  </si>
  <si>
    <t>omc-stepper</t>
  </si>
  <si>
    <t>This color indicates a printed part. Print solid (&gt;85%) unless otherwise noted.</t>
  </si>
  <si>
    <t>For 3Kg spools</t>
  </si>
  <si>
    <t xml:space="preserve">Use any hardware store RTV silicone adhesive with an appropriately high operating temperature (max bed temp. plus margin). Link provided for convenience. First time embedding the nichrome wire in the RTV bead was a real learning experience. If I were to do this again I would put packing tape along the edge as a wall, cut the RTV nozzle really wide, and lay the bead into the corner formed by the MIC6 plate and the tape wall as a kind of form. I would lay one very thick bead the first time and embed the nicrhome wire with a sharp tool once tacky. I would then cover with a final bead, smooth with a flat stick, and then remove the tape once the RTV has cured enough. </t>
  </si>
  <si>
    <t>For fixed hinges to 60 series extrusions</t>
  </si>
  <si>
    <t>For various places</t>
  </si>
  <si>
    <t>Run at 24v</t>
  </si>
  <si>
    <t>For powering HBP with AC line voltage and for main safety shutoff relay</t>
  </si>
  <si>
    <t xml:space="preserve">Crimp-on lugs for M6 screws </t>
  </si>
  <si>
    <t>22-18AWG Bullet Connectors, Male</t>
  </si>
  <si>
    <t>22-18AWG Bullet Connectors, Female</t>
  </si>
  <si>
    <t>http://www.wiringdepot.com/store/p/296-Bullet-Receptacle-Connectors-Vinyl-Insulated.aspx</t>
  </si>
  <si>
    <t>2125C</t>
  </si>
  <si>
    <t>2124C</t>
  </si>
  <si>
    <t>Smoke Sensor</t>
  </si>
  <si>
    <t>http://www.mpja.com/Smoke-Combustible-Gas-Sensor-for-Microcontrollers-MQ-2/productinfo/32361+MP</t>
  </si>
  <si>
    <t>32361 MP</t>
  </si>
  <si>
    <t>For placement near hot end for safety shut down</t>
  </si>
  <si>
    <t>Limit Switch</t>
  </si>
  <si>
    <t>http://www.mpja.com/SPDT-Mini-Snap-Switch-with-Roller/productinfo/33389+SW/</t>
  </si>
  <si>
    <t>33389 SW</t>
  </si>
  <si>
    <t>https://www.digikey.com/product-detail/en/te-connectivity-amp-connectors/206039-1/A1380-ND/29601</t>
  </si>
  <si>
    <t>https://www.digikey.com/product-detail/en/te-connectivity-amp-connectors/66506-3/A1679CT-ND/290109</t>
  </si>
  <si>
    <t>https://www.digikey.com/product-detail/en/te-connectivity-amp-connectors/206070-8/A32516-ND/1014907</t>
  </si>
  <si>
    <t>Female pin for 28 pos circular female housing</t>
  </si>
  <si>
    <t>Male pin for 28 pos circular male housing</t>
  </si>
  <si>
    <t>https://www.digikey.com/product-detail/en/te-connectivity-amp-connectors/1-66504-0/A1009-ND/15555</t>
  </si>
  <si>
    <t xml:space="preserve">A1380-ND </t>
  </si>
  <si>
    <t>Backshell for 28 pos circular male and female housing</t>
  </si>
  <si>
    <t>Male 28 pos circular connector housing</t>
  </si>
  <si>
    <t xml:space="preserve">A1679CT-ND </t>
  </si>
  <si>
    <t xml:space="preserve">A32516-ND </t>
  </si>
  <si>
    <t xml:space="preserve">A1009-ND </t>
  </si>
  <si>
    <t>For axes endstops</t>
  </si>
  <si>
    <t>http://www.mpja.com/50A-660VAC-Solid-State-Relay/productinfo/32171+RL/</t>
  </si>
  <si>
    <t>32171 RL</t>
  </si>
  <si>
    <t>For smoke detector/shutdown system</t>
  </si>
  <si>
    <t>For grounding motors and controller to frame, and frame to earth ground</t>
  </si>
  <si>
    <t>Female 28 pos circular flange connector housing</t>
  </si>
  <si>
    <t>https://www.digikey.com/product-detail/en/te-connectivity-amp-connectors/206038-1/A1378-ND/29595</t>
  </si>
  <si>
    <t xml:space="preserve">A1378-ND </t>
  </si>
  <si>
    <t>Makes F circular connector for interface to printer</t>
  </si>
  <si>
    <t>Filament guide tube</t>
  </si>
  <si>
    <t>Cooling fan</t>
  </si>
  <si>
    <t>https://www.digikey.com/product-detail/en/delta-electronics/PMF-24V240WCGB/1145-1101-ND/4833510</t>
  </si>
  <si>
    <t>24v Power Supply</t>
  </si>
  <si>
    <t>Main DC power supply</t>
  </si>
  <si>
    <t xml:space="preserve">1145-1101-ND </t>
  </si>
  <si>
    <t>For monitoring HBP current draw</t>
  </si>
  <si>
    <t>These 50A versions are overkill but Marlin P. Jones has them at a better price than any lower ampacity alternative I could find as of 4/2017. I removed the heatsinks that came with them.</t>
  </si>
  <si>
    <t>For securing relays to frame. Clearance holes in relays are too small for M6 or M5.</t>
  </si>
  <si>
    <t>M6 Drop-in tee-slot nut, 30 series</t>
  </si>
  <si>
    <t>M6-DropInNut-30s-P.STL</t>
  </si>
  <si>
    <t>M4 Drop-in tee-slot nut, 30 series</t>
  </si>
  <si>
    <t>M4-DropInNut-30s-P.STL</t>
  </si>
  <si>
    <t>https://www.mcmaster.com/#8860k13/=17cdsap</t>
  </si>
  <si>
    <t>.025" Structural Wire</t>
  </si>
  <si>
    <t>For retaining linear bearings</t>
  </si>
  <si>
    <t>8860K13</t>
  </si>
  <si>
    <t>This is used to hold the linear bearings in place, NOT the set screws. The set screws are just to keep the bearings from jiggling.</t>
  </si>
  <si>
    <t>Printed part (use anything, I used PLA)</t>
  </si>
  <si>
    <t>Main power switch</t>
  </si>
  <si>
    <t>20' 12 gauge 3 conductor cable, or similar extension cord</t>
  </si>
  <si>
    <t>For power cord and for moving section of cable powering HBP heaters</t>
  </si>
  <si>
    <t xml:space="preserve">3 prong plug </t>
  </si>
  <si>
    <t>To make power cable</t>
  </si>
  <si>
    <t>5v supply for Arduinos and 12v supply for temperature controller plugs into this. Also convenient for mounting lamps, etc.</t>
  </si>
  <si>
    <t>https://www.mcmaster.com/#91120a160/=17ef7j1</t>
  </si>
  <si>
    <t>External-tooth lock washer for M6</t>
  </si>
  <si>
    <t>To get the crimped grounding lugs to bite into the 80/20 when grounding motors, etc.</t>
  </si>
  <si>
    <t>Power Cable Anchor Base</t>
  </si>
  <si>
    <t>Power Cable Anchor Clamp</t>
  </si>
  <si>
    <t>For attaching thick (3 conductor 12 gauge) insulated cable to 30 series framing</t>
  </si>
  <si>
    <t>Printed part (use Protopasta Carbon PLA)</t>
  </si>
  <si>
    <t>AS NEEDED</t>
  </si>
  <si>
    <t>PowerCableAnchor_Clamp-P.STL</t>
  </si>
  <si>
    <t>PowerCableAnchor_Base-P.STL</t>
  </si>
  <si>
    <t>https://hobbyking.com/en_us/polymax-3-5mm-gold-connectors-10-pairs-20pc.html</t>
  </si>
  <si>
    <t xml:space="preserve"> AM1001A</t>
  </si>
  <si>
    <t>Crimp connectors for connecting motors, etc</t>
  </si>
  <si>
    <t>3.5mm Bullet connectors (male + female pairs)</t>
  </si>
  <si>
    <t>Makes M circular connector for extruder head.</t>
  </si>
  <si>
    <t>M3 x 6 Socket Head Screw</t>
  </si>
  <si>
    <t>For mounting Raspberry Pi Touchscreen</t>
  </si>
  <si>
    <t>91292A111</t>
  </si>
  <si>
    <t>https://www.mcmaster.com/#91292a111/=17hifev</t>
  </si>
  <si>
    <t>91120A160</t>
  </si>
  <si>
    <t>M4 x 16 Socket Head Screw</t>
  </si>
  <si>
    <t>For power cable anchors</t>
  </si>
  <si>
    <t>https://www.mcmaster.com/#91292a118/=17hihar</t>
  </si>
  <si>
    <t>91292A118</t>
  </si>
  <si>
    <t>12 gauge ultra flexible hookup wire</t>
  </si>
  <si>
    <t>For connecting various 120VAC compenents when main power cable isn't there</t>
  </si>
  <si>
    <t>http://store.polarwire.com/browse.cfm/retail-pack-12ga-blue-15/4,1694.html</t>
  </si>
  <si>
    <t>E196955</t>
  </si>
  <si>
    <t>Any 12 gauge wire will do. This is just easy to work with.</t>
  </si>
  <si>
    <t>High ampacity connectors for 120VAC connections where a bullet connector is warranted (main power switch is all I can think of right now)</t>
  </si>
  <si>
    <t>https://hobbyking.com/en_us/nylon-xt60-connectors-male-female-5-pairs-genuine.html</t>
  </si>
  <si>
    <t>XT60 Male/Female connectors</t>
  </si>
  <si>
    <t>Quantity is 1 pack of 5.</t>
  </si>
  <si>
    <t>High ampacity connectors for 120VAC connections to HBP.</t>
  </si>
  <si>
    <t>XT60</t>
  </si>
  <si>
    <t>For making chassis ground connections on 8020 framing</t>
  </si>
  <si>
    <t>Ring terminals big enough for M6 screw, gauge sized to green chassis ground wire used. I used 14 gauge.</t>
  </si>
  <si>
    <t>Quantity is approximate.</t>
  </si>
  <si>
    <t>Twist on wire nuts for 12 guage wire</t>
  </si>
  <si>
    <t xml:space="preserve">May be needed </t>
  </si>
  <si>
    <t>Green primary wire (I used 14 gauge)</t>
  </si>
  <si>
    <t xml:space="preserve">R5BBLKGRNFF1 </t>
  </si>
  <si>
    <t>https://www.digikey.com/product-detail/en/e-switch/R5BBLKGRNFF1/EG1534-ND/301980</t>
  </si>
  <si>
    <t>M2.5x6 Socket Head Screws</t>
  </si>
  <si>
    <t>M3 x 18 Socket Head Screws</t>
  </si>
  <si>
    <t>For mounting smoke sensor</t>
  </si>
  <si>
    <t>https://www.mcmaster.com/#91292a029/=17opdgl</t>
  </si>
  <si>
    <t>91292A029</t>
  </si>
  <si>
    <t>https://www.mcmaster.com/#91292a010/=17opdzt</t>
  </si>
  <si>
    <t>91292A010</t>
  </si>
  <si>
    <t>M2 x 25 Socket Head Screw</t>
  </si>
  <si>
    <t>For mounting limit switches</t>
  </si>
  <si>
    <t>https://www.mcmaster.com/#91292a032/=17p9mla</t>
  </si>
  <si>
    <t>91292A032</t>
  </si>
  <si>
    <t>M2 Nuts</t>
  </si>
  <si>
    <t>https://www.mcmaster.com/#91828a111/=17p9o4m</t>
  </si>
  <si>
    <t>91828A111</t>
  </si>
  <si>
    <t>Limit Switch Holder</t>
  </si>
  <si>
    <t>Limit switch bracket that slides in slot in 80/20 framing. Position as needed.</t>
  </si>
  <si>
    <t>LimitSwitchHolder-P.STL</t>
  </si>
  <si>
    <t>Y-axis end carriage</t>
  </si>
  <si>
    <t>http://www.thomsonlinear.com/en/product/20%20MM%20RL</t>
  </si>
  <si>
    <t>Linear Ball Bearing for 20mm Shaft</t>
  </si>
  <si>
    <t>http://www.thomsonlinear.com/en/product/SSEM20WW</t>
  </si>
  <si>
    <t>Vertical guide shafts for stage</t>
  </si>
  <si>
    <t>Bearings for vertical guide shafts</t>
  </si>
  <si>
    <t>SSEM20WW</t>
  </si>
  <si>
    <t>Thomson Linear</t>
  </si>
  <si>
    <t>Shipping and tax expenses (NO PARTS)</t>
  </si>
  <si>
    <t>Arduino or Arduino Equivalent</t>
  </si>
  <si>
    <t>Variac</t>
  </si>
  <si>
    <t>For modulating HBP power</t>
  </si>
  <si>
    <t>http://www.mpja.com/2KVA-0-130VAC-Variable-Power-Transformer/productinfo/15163+TR</t>
  </si>
  <si>
    <t>15163 TR</t>
  </si>
  <si>
    <t>Panel-mount AC volt, power, and amp meter</t>
  </si>
  <si>
    <t>Z axis linear bearing mount</t>
  </si>
  <si>
    <t>ZBearingPillowBlock-P.STL</t>
  </si>
  <si>
    <t>80/20 Extrusion, 30 x 30 x 580</t>
  </si>
  <si>
    <t>Fire Extinguisher Bracket</t>
  </si>
  <si>
    <t>Automatic fire extinguisher</t>
  </si>
  <si>
    <t>https://shopify12q.myshopify.com/products/haven-fire-suppression-safety-device</t>
  </si>
  <si>
    <t>For supporting HAVEN extinguisher</t>
  </si>
  <si>
    <t>FireExtinguisherBracket-P.STL</t>
  </si>
  <si>
    <t>For tightening bracket for automatic fire extinguisher</t>
  </si>
  <si>
    <t>M5 Nut</t>
  </si>
  <si>
    <t>https://www.mcmaster.com/#91828a241/=189bk3u</t>
  </si>
  <si>
    <t>91828A241</t>
  </si>
  <si>
    <t xml:space="preserve">For placement near controller boards and power supply for safety shutdown </t>
  </si>
  <si>
    <t>Bracket for 5v coolin fan</t>
  </si>
  <si>
    <t>Printed part (use anything)</t>
  </si>
  <si>
    <t>For attaching 5v fan to fan bracket</t>
  </si>
  <si>
    <t>For attaching fan bracket to toolhead</t>
  </si>
  <si>
    <t>MonoToolhead-P.STL</t>
  </si>
  <si>
    <t>Mono Toolhead</t>
  </si>
  <si>
    <t>Circular connector spacer</t>
  </si>
  <si>
    <t>Raises 28 pos circular flange connector off of toolhead</t>
  </si>
  <si>
    <t>MonoToolheadConnectorSpacer-P.STL</t>
  </si>
  <si>
    <t>Recommend reduced infill to lower the moving mass. I used a 30% honeycomb pattern and 3 shell layers.</t>
  </si>
  <si>
    <t>Electrical &amp; Control Panel</t>
  </si>
  <si>
    <t>Control Panel</t>
  </si>
  <si>
    <t>Control panel</t>
  </si>
  <si>
    <t>ControlPanel-P.STL</t>
  </si>
  <si>
    <t>Very large. Print on this printer once this printer can print. Kluge control panel as needed until this is available.</t>
  </si>
  <si>
    <t>M5 x 10 Thumb Screw</t>
  </si>
  <si>
    <t>M4 x 12 Socket Head Screw</t>
  </si>
  <si>
    <t>For mounting window for Duet control boards</t>
  </si>
  <si>
    <t xml:space="preserve">96016A233 </t>
  </si>
  <si>
    <t>Window for Duet control boards</t>
  </si>
  <si>
    <t>Plexiglass/Lexan (or similar) plate</t>
  </si>
  <si>
    <t>Drill 4 M5 clearance holes as per model.</t>
  </si>
  <si>
    <t>For exhaust/filter</t>
  </si>
  <si>
    <t>https://www.mcmaster.com/#2153k49/=18lo5z2</t>
  </si>
  <si>
    <t>2153K49</t>
  </si>
  <si>
    <t>Exhaust HEPA filter</t>
  </si>
  <si>
    <t>8" X 8" X 5-3/4" HEPA Filter</t>
  </si>
  <si>
    <t>Frame (Upper and Lower)</t>
  </si>
  <si>
    <t>Bottom horizontal crossing member (provides holder for toolheads)</t>
  </si>
  <si>
    <t>Toolhead Holder</t>
  </si>
  <si>
    <t>Holders for toolheads that aren't in use.</t>
  </si>
  <si>
    <t>ToolheadHolder-P.STL</t>
  </si>
  <si>
    <t>Exhaust Panel</t>
  </si>
  <si>
    <t>Panel to support the exhaust fan and HEPA filter.</t>
  </si>
  <si>
    <t>Interface piece betweeen the 120mm exhaust fan and te 8 X 8 HEPA filter.</t>
  </si>
  <si>
    <t>https://www.mcmaster.com/#96016a233/=18o6jkp</t>
  </si>
  <si>
    <t>ExhaustPanel-P.STL</t>
  </si>
  <si>
    <t>Doors</t>
  </si>
  <si>
    <t>Shrink-wrap cold-weather window covering</t>
  </si>
  <si>
    <t>Alternatively one could fit plexiglass or similar. This is to keep the doors light, is easier to install than solid panels, and allows flexibility in odd/annoying corners.</t>
  </si>
  <si>
    <t>Door Stop</t>
  </si>
  <si>
    <t>Printed part (use ProtoPasta Carbon PLA or XT-CF20)</t>
  </si>
  <si>
    <t>DoorStop-P.STL</t>
  </si>
  <si>
    <t>Magnetic Catch</t>
  </si>
  <si>
    <t>1745A160</t>
  </si>
  <si>
    <t>Pieces that the strike-side of the magnetic door catch attachs to.</t>
  </si>
  <si>
    <t>Magnetic catch for the doors, 1 per door.</t>
  </si>
  <si>
    <t>80/20 Extrusion, 20 x 20 x 910</t>
  </si>
  <si>
    <t>20-2020</t>
  </si>
  <si>
    <t>https://8020.net/shop/20-2020.html</t>
  </si>
  <si>
    <t>$.16 per inch</t>
  </si>
  <si>
    <t>Horizontal members of doors</t>
  </si>
  <si>
    <t>Door Handle</t>
  </si>
  <si>
    <t>DoorHandle-P.STL</t>
  </si>
  <si>
    <t>80/20 Extrusion, 20 x 20 x 1192</t>
  </si>
  <si>
    <t>Vertical members of half door</t>
  </si>
  <si>
    <t>80/20 Extrusion, 20 x 20 x 1772</t>
  </si>
  <si>
    <t>Vertical members of the full doors</t>
  </si>
  <si>
    <t>Hinge_DoorSide-P.STL</t>
  </si>
  <si>
    <t>Door-side hinge</t>
  </si>
  <si>
    <t>The half of the hinge that mounts to the door</t>
  </si>
  <si>
    <t>https://8020.net/14057.html</t>
  </si>
  <si>
    <t>4-Hole Inside Corner Bracket</t>
  </si>
  <si>
    <t>Corner joiners for door frames</t>
  </si>
  <si>
    <t>For attaching magnetic catches to Catch Brackets</t>
  </si>
  <si>
    <t>CatchBracket-P.STL</t>
  </si>
  <si>
    <t>Catch Bracket</t>
  </si>
  <si>
    <t>Bracket to adapt the magnetic door catch to the door framing.</t>
  </si>
  <si>
    <t>Frame-side hinge</t>
  </si>
  <si>
    <t>The half of the hinge that mounts to the frame</t>
  </si>
  <si>
    <t>Hinge_FixedSide-P.STL</t>
  </si>
  <si>
    <t>M4 Nylatron Washer</t>
  </si>
  <si>
    <t>Bearing surfaces for door hinges</t>
  </si>
  <si>
    <t>91545A430</t>
  </si>
  <si>
    <t>https://www.mcmaster.com/#91545a430/=18opl2s</t>
  </si>
  <si>
    <t>M4 X 40 Dowel</t>
  </si>
  <si>
    <t>Door hinge pins</t>
  </si>
  <si>
    <t>91585A488</t>
  </si>
  <si>
    <t>https://www.mcmaster.com/#91585a488/=18opllc</t>
  </si>
  <si>
    <t>Also indicated for the Frame section .</t>
  </si>
  <si>
    <t>Printed part (use ePC)</t>
  </si>
  <si>
    <t>Includes 3 extra pins.</t>
  </si>
  <si>
    <t>For covering the doors, the top surface, and the bottom surface.</t>
  </si>
  <si>
    <t>Spring stock</t>
  </si>
  <si>
    <t>For supporting filament feed tubes and extruder cables</t>
  </si>
  <si>
    <t>https://www.mcmaster.com/#9665k83/=18rbtpq</t>
  </si>
  <si>
    <t>9665K83</t>
  </si>
  <si>
    <t>80/20 Extrusion, 30 x 30 x 770</t>
  </si>
  <si>
    <t>https://www.mcmaster.com/#1745a16/=18rbzgl</t>
  </si>
  <si>
    <t>Printed part (use anything, I used PETG)</t>
  </si>
  <si>
    <t>24VDC  120mm Cooling Fan</t>
  </si>
  <si>
    <t>http://www.mpja.com/24VDC-120mm-Square-X-38mm-Box-Fan-NMB/productinfo/34005+FN/</t>
  </si>
  <si>
    <t>34005 FN</t>
  </si>
  <si>
    <t>32403 ME</t>
  </si>
  <si>
    <t>http://www.mpja.com/Panel-Meter-Snap-in-Multi-Function-AC-Volts-100Amps-and-22KW/productinfo/32403+ME/</t>
  </si>
  <si>
    <t>Useful Accessories, Tools</t>
  </si>
  <si>
    <t>Clam Knife</t>
  </si>
  <si>
    <t>https://www.amazon.com/Winco-Knife-Shucker-Shellfish-Seafood/dp/B00B97P2AQ/ref=sr_1_10?ie=UTF8&amp;qid=1501940630&amp;sr=8-10&amp;keywords=clam+knife</t>
  </si>
  <si>
    <t>Winco 7-1/2" Clam Knife for releasing prints</t>
  </si>
  <si>
    <t>Price is for 2</t>
  </si>
  <si>
    <t>Holds two PTFE filament guide tubes immmediately below control panel</t>
  </si>
  <si>
    <t>Holds two PTFE filament guide tubes immediately above the spool holder area</t>
  </si>
  <si>
    <t>Holds a PTFE filament guide tube immediately below the control panel</t>
  </si>
  <si>
    <t>Holds a PTFE filament guide tube immediately above the spool holder area</t>
  </si>
  <si>
    <t>Holds a PTFE filament guide tube immediately above the single-spool spool holder</t>
  </si>
  <si>
    <t>https://www.amazon.com/ERCRYSTO-USB3-0-Reader-External-Memory/dp/B072R4M3VQ/ref=sr_1_6?ie=UTF8&amp;qid=1502029825&amp;sr=8-6&amp;keywords=sd+usb+hub</t>
  </si>
  <si>
    <t>USB + SD Hub</t>
  </si>
  <si>
    <t>For providing SD and USB access to the Raspberry Pi on the Control Panel</t>
  </si>
  <si>
    <t>Raspberry Pi 2 or Greater</t>
  </si>
  <si>
    <t>For control interface with touchscreen</t>
  </si>
  <si>
    <t>https://www.adafruit.com/product/3055?gclid=EAIaIQobChMI6MiAxenC1QIVBQppCh395QxrEAQYASABEgLVMPD_BwE</t>
  </si>
  <si>
    <t>Touchscreen interface for use with Raspberry Pi</t>
  </si>
  <si>
    <t>https://www.adafruit.com/product/1995</t>
  </si>
  <si>
    <t>5v Power Supply for Raspberry Pi</t>
  </si>
  <si>
    <t>Power supply for Raspberry Pi. Power for 7" touchscreen is fed from the Pi, so only this one power supply is needed.</t>
  </si>
  <si>
    <t>Mountable power strip WITH Surge Protector</t>
  </si>
  <si>
    <t>Surge Protector is necessary on power strip that Raspberry Pi plugs into</t>
  </si>
  <si>
    <t>https://www.adafruit.com/product/50?gclid=EAIaIQobChMIvrO4-OPF1QIVB4N-Ch0AjQqgEAYYASABEgInEvD_BwE</t>
  </si>
  <si>
    <t>Forr Cross Carriage kinematic slots, glue in place. Also for belt tensioners.</t>
  </si>
  <si>
    <t>Fills gap between aluminum frame and doors.</t>
  </si>
  <si>
    <t>Door Fence</t>
  </si>
  <si>
    <t>DoorFence-P.STL</t>
  </si>
  <si>
    <t>Door Fence2, Right</t>
  </si>
  <si>
    <t>Fills gap between aluminum frame and doors in the space to the right of the control panel (looking at the control panel)</t>
  </si>
  <si>
    <t>Door Fence2, Top Left</t>
  </si>
  <si>
    <t>Door Fence2, Bottom Left</t>
  </si>
  <si>
    <t>DoorFence2_L-Bottom-P.STL</t>
  </si>
  <si>
    <t>DoorFence2_L-Top-P.STL</t>
  </si>
  <si>
    <t>DoorFence2_R-P.STL</t>
  </si>
  <si>
    <t>Fills gap between aluminum frame and doors in the space to the top-left of the control panel (looking at the control panel)</t>
  </si>
  <si>
    <t>Fills gap between aluminum frame and doors in the space to the bottom-left of the control panel (looking at the control panel)</t>
  </si>
  <si>
    <t>For bridging gap between foor fence pieces and doors. Also for the gap directly below the control panel, which doesn't have a fence piece.</t>
  </si>
  <si>
    <t>Tool Holder</t>
  </si>
  <si>
    <t>Mallet Holder</t>
  </si>
  <si>
    <t>Holds a mallet</t>
  </si>
  <si>
    <t>Holds 2 clam knifes, 1 artist's pallet, and 6 hex keys from 1.5mm-5.5mm</t>
  </si>
  <si>
    <t>ToolHolder-P.STL</t>
  </si>
  <si>
    <t>MalletHolder-P.STL</t>
  </si>
  <si>
    <t>Optional.</t>
  </si>
  <si>
    <t>For HEPA filter.</t>
  </si>
  <si>
    <t>Draw latch</t>
  </si>
  <si>
    <t>1794A43</t>
  </si>
  <si>
    <t>https://www.mcmaster.com/#1794a43/=1912zyw</t>
  </si>
  <si>
    <t>https://www.mcmaster.com/#94180a353/=191kzoy</t>
  </si>
  <si>
    <t>94180A353</t>
  </si>
  <si>
    <t>M4 Threaded Insert</t>
  </si>
  <si>
    <t>https://www.mcmaster.com/#94180a331/=191l3pk</t>
  </si>
  <si>
    <t>94180A331</t>
  </si>
  <si>
    <t>M3 Threaded Insert</t>
  </si>
  <si>
    <t>For mounting points on control panel for Arduino Uno</t>
  </si>
  <si>
    <t>For mounting points on control panel for Duet and Duex2</t>
  </si>
  <si>
    <t>M6 Threaded Insert</t>
  </si>
  <si>
    <t>For mounting points on control panel for window</t>
  </si>
  <si>
    <t>https://www.mcmaster.com/#94180a371/=191l63a</t>
  </si>
  <si>
    <t>94180A371</t>
  </si>
  <si>
    <t>https://www.mcmaster.com/#96016a353/=191l93s</t>
  </si>
  <si>
    <t>96016A353</t>
  </si>
  <si>
    <t>M6 x 10 Thumbs Screws</t>
  </si>
  <si>
    <t>I used Frost King' Extra Large kit (62" x 210" single sheet), from Lowe's.</t>
  </si>
  <si>
    <t>I got it from Lowe's.</t>
  </si>
  <si>
    <t>--</t>
  </si>
  <si>
    <t>Rubber Bulb Seal: Frost King 5/16" x 1/4" x 17' EPDM D-Profile</t>
  </si>
  <si>
    <t>Door Bow: 1/16" x 1-1/2" x 39" Aluminum Flat Bar</t>
  </si>
  <si>
    <t>Cut to length and wedge into Tee-slot on door extrusions.</t>
  </si>
  <si>
    <t>V25WA</t>
  </si>
  <si>
    <t>Frost King (get from Lowe's, Home Depot, or local hardware store)</t>
  </si>
  <si>
    <t xml:space="preserve">Flush-cut wire cutters </t>
  </si>
  <si>
    <t>For snipping filament</t>
  </si>
  <si>
    <t>https://www.mcmaster.com/#3817a41/=193lvvg</t>
  </si>
  <si>
    <t>3817A41</t>
  </si>
  <si>
    <t>1.5mm Hex Key</t>
  </si>
  <si>
    <t>For general maintenance</t>
  </si>
  <si>
    <t>7813A42</t>
  </si>
  <si>
    <t>https://www.mcmaster.com/#7813a42/=193lwrw</t>
  </si>
  <si>
    <t>https://www.mcmaster.com/#7813a43/=193lx17</t>
  </si>
  <si>
    <t>7813A43</t>
  </si>
  <si>
    <t>2mm Hex Key</t>
  </si>
  <si>
    <t>7813A44</t>
  </si>
  <si>
    <t>https://www.mcmaster.com/#7813a44/=193lxfr</t>
  </si>
  <si>
    <t>2.5m Hex Key</t>
  </si>
  <si>
    <t>7813A45</t>
  </si>
  <si>
    <t>https://www.mcmaster.com/#7813a45/=193lxp7</t>
  </si>
  <si>
    <t>3mm Hex Key</t>
  </si>
  <si>
    <t>4mm Hex Key</t>
  </si>
  <si>
    <t>5mm Hex Key</t>
  </si>
  <si>
    <t>7813A46</t>
  </si>
  <si>
    <t>https://www.mcmaster.com/#7813a46/=193ly6o</t>
  </si>
  <si>
    <t>7813A47</t>
  </si>
  <si>
    <t>https://www.mcmaster.com/#7813a47/=193lyc5</t>
  </si>
  <si>
    <t>For X and Y axis drive motors</t>
  </si>
  <si>
    <t>http://www.pbclinear.com/NIM-NIPDM-Linear-Shafting---Metric-Steel?tab=ProductOverview</t>
  </si>
  <si>
    <t>Dual GT2 Drive Pulley, 6.35mm Bore</t>
  </si>
  <si>
    <t>GT2 Idler Pulley, 5mm Bore</t>
  </si>
  <si>
    <t>X and Y idler pulleys</t>
  </si>
  <si>
    <t>https://reprapchampion.com/products/3d-printer-idler-pulley-aluminum-dual-ball-bearing-5mm-bore-20-teeth-gt2-belt?utm_medium=cpc&amp;utm_source=googlepla&amp;variant=8013940035&amp;gclid=EAIaIQobChMI89OJp7eH1gIVWLnACh2fKAo-EAQYASABEgLayvD_BwEGT2/32614329910.html?spm=2114.search0104.3.42.Osj2pA&amp;ws_ab_test=searchweb0_0,searchweb201602_1_10152_10065_10151_10068_10130_10307_10137_10060_10155_10154_10333_10334_10056_10335_10055_10336_10054_10059_10332_100031_10099_10103_10102_10052_10053_10142_10107_10050_10051_10324_10325_10326_10084_10083_10080_10082_10081_10178_10110_10111_10112_10113_10114_10312_10313_10314_10078_10079_10073-10333,searchweb201603_19,ppcSwitch_5&amp;btsid=46e9f9f6-b390-44c8-861f-b9abdbb7f82a&amp;algo_expid=2e592976-0165-4489-a359-8ad9759440f9-5&amp;algo_pvid=2e592976-0165-4489-a359-8ad9759440f9</t>
  </si>
  <si>
    <t>https://www.aliexpress.com/item/10Pcs-Ultimaker2-DIY-20-Teeth-GT2-Timing-Driving-Pulley-Bore-5mm-for-6mm-Wide-belt-2GT/32668167027.html?spm=2114.search0104.3.1.lA8kOW&amp;ws_ab_test=searchweb0_0,searchweb201602_1_10152_10065_10151_10068_10130_10324_10325_10326_10084_10083_10080_10307_10082_10081_10110_10178_10137_10111_10060_10112_10113_10155_10114_10154_10056_10055_10054_10312_10313_10059_10314_100031_10099_10078_10079_10103_10073_10102_10052_10053_10142_10107_10050_10051,searchweb201603_17,ppcSwitch_5&amp;btsid=8e067074-9f21-4e8c-ad59-93b1fafb65a4&amp;algo_expid=702dda16-008a-4f47-86a4-4bcc777663e6-0&amp;algo_pvid=702dda16-008a-4f47-86a4-4bcc777663e6</t>
  </si>
  <si>
    <t>Duex4</t>
  </si>
  <si>
    <t>M5x12 Socket Head Screw</t>
  </si>
  <si>
    <t>For mounting X and Y motors</t>
  </si>
  <si>
    <t>https://www.mcmaster.com/#91292a125/=198n3v0</t>
  </si>
  <si>
    <t>91292A125</t>
  </si>
  <si>
    <t>M5 Threaded Insert</t>
  </si>
  <si>
    <t>94180A361</t>
  </si>
  <si>
    <t>https://www.mcmaster.com/#94180A361</t>
  </si>
  <si>
    <t xml:space="preserve">Price was for 17'. </t>
  </si>
  <si>
    <t>Printed part (use ProtoPasta Carbon PLA, 30% Infill)</t>
  </si>
  <si>
    <t>20mm x 985mm Steel Linear Shaft</t>
  </si>
  <si>
    <t xml:space="preserve">20 MM CTL X 985.000MM </t>
  </si>
  <si>
    <t>I used Thomas Linear as the distributor.</t>
  </si>
  <si>
    <t>Outsourced fab. to China.</t>
  </si>
  <si>
    <t xml:space="preserve">Outsourced fab. to China. Equivalent to McMaster part number 5537T976, but those are $25.51 each! </t>
  </si>
  <si>
    <t>UpperJoiningPlate-60Series.PDF, .DWG, .STEP</t>
  </si>
  <si>
    <t>Lower Joining Plate - 60 Series</t>
  </si>
  <si>
    <t>Upper Joining Plate - 60 Series</t>
  </si>
  <si>
    <t>LowerJoiningPlate-60Series.PDF, .DWG, .STEP</t>
  </si>
  <si>
    <t xml:space="preserve">Drive motors </t>
  </si>
  <si>
    <t>GT2 6mm wide timing belt, 7m length</t>
  </si>
  <si>
    <t>For M5 threads on the XY Motor Mounts and Idler Brackets</t>
  </si>
  <si>
    <t>Grapple Clamp</t>
  </si>
  <si>
    <t>Grapple Plate</t>
  </si>
  <si>
    <t>Clamps belts to Grapple Plates on X and Y axis End Carraiges</t>
  </si>
  <si>
    <t>Belt attachment points on X and Y axis End Carriages</t>
  </si>
  <si>
    <t>GrappleClamp-P.STL</t>
  </si>
  <si>
    <t>GrapplePlate-P.STL</t>
  </si>
  <si>
    <t>XY Motor Mount, LH</t>
  </si>
  <si>
    <t>XY Motor Mount, RH</t>
  </si>
  <si>
    <t>Left-handed motor mounts for X and Y axes</t>
  </si>
  <si>
    <t>Right-handed motor mounts for X and Y axes</t>
  </si>
  <si>
    <t>XYMotorMount-L-P.STL</t>
  </si>
  <si>
    <t>XYMotorMount-R-P.STL</t>
  </si>
  <si>
    <t>Printed part (use Polymaker PC-Plus or eSun ePC)</t>
  </si>
  <si>
    <t>Printed part (use Polymaker PC-Plus, PC-Max, or eSun ePC)</t>
  </si>
  <si>
    <t>Printed part (use PETG, eSun ePC, or Polymaker PC-Max. I used PETG)</t>
  </si>
  <si>
    <t>Printed part (use eSun ePC,  Polymaker PC-Plus, or PC-Max)</t>
  </si>
  <si>
    <t>Corner support blocks for 20mm shafts</t>
  </si>
  <si>
    <t>Use soldering iron to install M5 threaded inserts as shown in model.</t>
  </si>
  <si>
    <t>Note: Part quantities are listed for each assembly, and certain harware types are common among different assemblies. Take care not to over order hardware. For example, M6x12 Button Head screws are especially common.</t>
  </si>
  <si>
    <t xml:space="preserve"> Also need extra for Ziptie Anchor Points, as needed.</t>
  </si>
  <si>
    <t>Ordered/Made?</t>
  </si>
  <si>
    <t>For belt grapple clamps and plates, and Cross Carriage draw latches</t>
  </si>
  <si>
    <t>For Rail End Supports, Idler Brackets, and motor mounts</t>
  </si>
  <si>
    <t>For XY Idler Brackets</t>
  </si>
  <si>
    <t>Hardware Store</t>
  </si>
  <si>
    <t>Z Linear Bearing Pillow Block</t>
  </si>
  <si>
    <t>ZShaftClamp_Lower.STL</t>
  </si>
  <si>
    <t>Lower Z Shaft Clamp</t>
  </si>
  <si>
    <t>Upper Z Shaft Clamp</t>
  </si>
  <si>
    <t>Anchors lower end of 20mm linear shaft to frame.</t>
  </si>
  <si>
    <t>Anchors upper end of 20mm linear shaft to frame.</t>
  </si>
  <si>
    <t>Printed part (use Polymaker PC-Plus, PC-Max or eSun ePC)</t>
  </si>
  <si>
    <t>ZShaftClamp_Upper.STL</t>
  </si>
  <si>
    <t>24v 40mm Brushless DC Cooling Fan</t>
  </si>
  <si>
    <t>http://www.jameco.com/z/AD0424HB-G70-LF-ADDA-Corporation-24-Volt-DC-40-mm-Brushless-Tubeaxial-Fan_2167605.html</t>
  </si>
  <si>
    <t>https://www.mcmaster.com/#2529t124/=19h9q7f</t>
  </si>
  <si>
    <t>Alcohol Squeeze Bottle</t>
  </si>
  <si>
    <t>For wiping bed</t>
  </si>
  <si>
    <t>2529T124</t>
  </si>
  <si>
    <t>https://www.mcmaster.com/#5537t962/=19hzy0l</t>
  </si>
  <si>
    <t>5537T962</t>
  </si>
  <si>
    <t>https://www.mcmaster.com/#9665K83</t>
  </si>
  <si>
    <t>Extension Spring, Lower Constant</t>
  </si>
  <si>
    <t>Extension Spring, Higher Constnat</t>
  </si>
  <si>
    <t>For supporting toolhead cable/filament guide tube bundle.</t>
  </si>
  <si>
    <t>Attaches extension spring to 30 series framing</t>
  </si>
  <si>
    <t>Frame Spring Anchor</t>
  </si>
  <si>
    <t>FrameSpringAnchor-P.STL</t>
  </si>
  <si>
    <t xml:space="preserve">For tension spring quick-release. </t>
  </si>
  <si>
    <t xml:space="preserve">Carabiner </t>
  </si>
  <si>
    <t>31165T31</t>
  </si>
  <si>
    <t>For mounting Toolhead Spring Anchor</t>
  </si>
  <si>
    <t>https://www.mcmaster.com/#31165t31/=19nyqr8</t>
  </si>
  <si>
    <t xml:space="preserve">Braces out against shrink wrap. </t>
  </si>
  <si>
    <t>Half-Door Bow: 1/16" x 1-1/2" x 39" Aluminum Flat Bar</t>
  </si>
  <si>
    <t>Fan bracket mounting threads</t>
  </si>
  <si>
    <t>Top horizontal members of upper frame</t>
  </si>
  <si>
    <t>Control Panel boundary member of Upper Frame.</t>
  </si>
  <si>
    <t>Vertial members of Upper Frame.</t>
  </si>
  <si>
    <t>Upper and lower horizontal members of Upper Frame (control panel boundary)</t>
  </si>
  <si>
    <t>For outer spool supports</t>
  </si>
  <si>
    <t>80/20 Extrusion, 30 x 30 x 932</t>
  </si>
  <si>
    <t>For middle spool supports</t>
  </si>
  <si>
    <t>80/20 Extrusion, 30 x 30 x 962</t>
  </si>
  <si>
    <t>1 per toolhead, as needed.</t>
  </si>
  <si>
    <t>May also find at VXB</t>
  </si>
  <si>
    <t>LB12UU Linear Bearing</t>
  </si>
  <si>
    <t>http://www.vxb.com/LB12UU-12mm-Ball-Bushing-12x21x30-Linear-Motion-p/kit12098.htm</t>
  </si>
  <si>
    <t>LB12UU</t>
  </si>
  <si>
    <t>LB16UU Linear Bearing</t>
  </si>
  <si>
    <t>LB20UU Linear Bearing</t>
  </si>
  <si>
    <t>LB20UU</t>
  </si>
  <si>
    <t>LB16UU</t>
  </si>
  <si>
    <t>http://www.vxb.com/LB16UU-16mm-Ball-Bushing-16x28x37-Linear-Motion-p/kit12099.htm</t>
  </si>
  <si>
    <t>http://www.vxb.com/LB20UU-20mm-Ball-Bushing-20x32x42-Linear-Motion-p/kit12100.htm</t>
  </si>
  <si>
    <t>https://www.mcmaster.com/#9640k32/=19t5yf1</t>
  </si>
  <si>
    <t>9640K32</t>
  </si>
  <si>
    <t>For reducing sag on End Carriages (1 each) and tool head (4)</t>
  </si>
  <si>
    <t>16mm dia. X 814mm hardened steel shaft for linear motion</t>
  </si>
  <si>
    <t>NIM16-814</t>
  </si>
  <si>
    <t>Frame Corner Spring Anchor</t>
  </si>
  <si>
    <t>Attaches extension springs coming from tool head to 30 series framing</t>
  </si>
  <si>
    <t>Attaches extension springs coming from End Carriages to 30 series framing</t>
  </si>
  <si>
    <t>Printed part (use Polymaker PC-Max)</t>
  </si>
  <si>
    <t>FrameCornerSpringAnchor-P.STL</t>
  </si>
  <si>
    <t>End Carriage Spring Anchor</t>
  </si>
  <si>
    <t>Attaches extension springs to End Carriages</t>
  </si>
  <si>
    <t>EndCarriageSpringAnchor-P.STL</t>
  </si>
  <si>
    <t xml:space="preserve">A2 Hercules High Lubricity Hardened Steel Nozzle for v6 HotEnd and 1.75mm filament. Nozzle diameter user's choice. I use both .80mm and .50mm </t>
  </si>
  <si>
    <t>20mm dia. X 828mm hardened steel shaft for linear motion</t>
  </si>
  <si>
    <t>NIM20-828</t>
  </si>
  <si>
    <t>12mm dia. X 820mm hardened steel shaft for linear motion</t>
  </si>
  <si>
    <t>NIM12-820</t>
  </si>
  <si>
    <t>Printed part (use ProtoPasta Carbon PLA, 45% Infill)</t>
  </si>
  <si>
    <t>XY Idler Bracket</t>
  </si>
  <si>
    <t>Bracket for XY Idler Pulleys</t>
  </si>
  <si>
    <t>XYIdlerBracket-P.STL</t>
  </si>
  <si>
    <t>XY Idler Tensioner</t>
  </si>
  <si>
    <t>Tensioner Bracket for XY Idler Brackets</t>
  </si>
  <si>
    <t>XYIdlerTensioner-P.STL</t>
  </si>
  <si>
    <t>For general cable routes (motors, endstops)</t>
  </si>
  <si>
    <t>Twisted pairs and shielding is important</t>
  </si>
  <si>
    <t>4-conductor shielded twisted pair 24 AWG cable, 100´</t>
  </si>
  <si>
    <t>https://www.mouser.com/Search/ProductDetail.aspx?R=9502_060100virtualkey56620000virtualkey566-9502-100</t>
  </si>
  <si>
    <t xml:space="preserve">566-9502-100 </t>
  </si>
  <si>
    <t>NEMA 23 stepper motors with 10mm, 2mm pitch leadscrews for shafts, with the leadscrew flange nut</t>
  </si>
  <si>
    <t>Motorized Leadscrw with Nut</t>
  </si>
  <si>
    <t>https://www.thomsonlinear.com/website/com/eng/products/ball_screws_and_lead_screws/motorized_lead_screws.php</t>
  </si>
  <si>
    <t>ML23A155S-M10-02-82000-PFSS-001 - 23RSA155</t>
  </si>
  <si>
    <t>This is a special order from Thomson Linear.  In words it's a 1.55A NEMA 23 motor with Rotating Screw, Standard flanged nut, 10 x 2 mm Lead screw, and .01mm Travel/step.</t>
  </si>
  <si>
    <t>M3 x 12 Socket Head Screw</t>
  </si>
  <si>
    <t>91292A114</t>
  </si>
  <si>
    <t>https://www.mcmaster.com/#91292a114/=1ab5t0t</t>
  </si>
  <si>
    <t>LeadscrewNutAdaptor-P.STL</t>
  </si>
  <si>
    <t>Adapts and spaces leadscrew nut on Stage Corner Plates</t>
  </si>
  <si>
    <t>Leadscrew Flange Nut for 10mm x 2 Lead screw</t>
  </si>
  <si>
    <t>Comes as part of Thomson Linear order for powered Leadscrews</t>
  </si>
  <si>
    <t>FSS series nut (flagned, non anti-backlash)</t>
  </si>
  <si>
    <t>400 step/rev steppers also good.</t>
  </si>
  <si>
    <t xml:space="preserve">E3D Titan Aero HotEnd and Extruder Kit </t>
  </si>
  <si>
    <t>Extruder assembly, including hardware for mounting to Mono Hub</t>
  </si>
  <si>
    <t>http://www.matterhackers.com/store/l/e3d-titan-aero-extruder-24v-175mm/sk/M8NZXPM1</t>
  </si>
  <si>
    <t>24v volt version.</t>
  </si>
  <si>
    <t>Mono Fan Bracket</t>
  </si>
  <si>
    <t>QuadFanBracket-P.STL</t>
  </si>
  <si>
    <t>Quad Fan Bracket</t>
  </si>
  <si>
    <t>Quad Toolhead</t>
  </si>
  <si>
    <t>QuadToolhead-P.STL</t>
  </si>
  <si>
    <t>MonoFanBracket-P.STL</t>
  </si>
  <si>
    <t>For lead screw nut adaptors</t>
  </si>
  <si>
    <t xml:space="preserve">1/2" Ball </t>
  </si>
  <si>
    <t>For attaching leadscrew nuts to leadscrew nut adaptors</t>
  </si>
  <si>
    <t>For M3 threads on leadscrew nut adaptors</t>
  </si>
  <si>
    <t xml:space="preserve">Leadscrew Nut Adaptor </t>
  </si>
  <si>
    <t>For mounting leadscrew motors to 80/20 framing</t>
  </si>
  <si>
    <t>For M5 threads on the leadscrew motor mounts (powered leadscrew mounts)</t>
  </si>
  <si>
    <t>For mounting leadscrew (Z) motors to Z motor moutns</t>
  </si>
  <si>
    <t>For attaching Controller Window and limit switch holders</t>
  </si>
  <si>
    <t>NEMA 23 Stepper Motor, 400s/r</t>
  </si>
  <si>
    <t>23HM22-2804S</t>
  </si>
  <si>
    <t>https://www.omc-stepperonline.com/hybrid-stepper-motor/nema-23-bipolar-09deg-126nm-1784ozin-28a-25v-57x57x56mm-4-wires-23hm22-2804s.html?search=23HM22-2804S%20%09</t>
  </si>
  <si>
    <t>This motor is much smaller/lighter than what e3d sells as the standard compliment. I don't know why they wouldn't specify this motor, but it works perfectly well and it's light.</t>
  </si>
  <si>
    <t>NEMA 17 stepper motor, 200s/r, 18NCm</t>
  </si>
  <si>
    <t>https://www.omc-stepperonline.com/hybrid-stepper-motor/nema-17-bipolar-18deg-18ncm-255ozin-07a-29v-42x42x25mm-4-wires-17hs10-0704s.html</t>
  </si>
  <si>
    <t xml:space="preserve">17HS10-0704S </t>
  </si>
  <si>
    <t>https://www.omc-stepperonline.com/hybrid-stepper-motor/nema-17-bipolar-18deg-13ncm-184ozin-1a-35v-42x42x20mm-4-wires-17hs08-1004s.html</t>
  </si>
  <si>
    <t>17HS08-1004S</t>
  </si>
  <si>
    <t>NEMA 17 stepper motor, 200s/r, 13NCm</t>
  </si>
  <si>
    <t>PNP Transistor, TIP42G</t>
  </si>
  <si>
    <t>https://www.mouser.com/ProductDetail/ON-Semiconductor/TIP42G/?qs=xZq1yRCsb1ekfrdq3/g/jA==</t>
  </si>
  <si>
    <t xml:space="preserve"> 863-TIP42G </t>
  </si>
  <si>
    <t>HAVEN Fire Suppression Safety Device</t>
  </si>
  <si>
    <t>CWSC11JDADS</t>
  </si>
  <si>
    <t>Illuminated Rocker Switch, Small Amber, 2VDC Illumination</t>
  </si>
  <si>
    <t>Exhaust fan switch</t>
  </si>
  <si>
    <t>https://www.digikey.com/products/en?keywords=CWSC11JDADS</t>
  </si>
  <si>
    <t>M2.5 Threaded Insert</t>
  </si>
  <si>
    <t>For mounting smoke sensors, Raspberry Pi, and Touchscreen</t>
  </si>
  <si>
    <t>https://www.mcmaster.com/#94180a323/=1az2dmx</t>
  </si>
  <si>
    <t>94180A323</t>
  </si>
  <si>
    <t>For mounting points on control panel for smoke sensors, Raspberry Pi, and touchscreen</t>
  </si>
  <si>
    <t>Dooe Fence w/ Cable Cutout</t>
  </si>
  <si>
    <t>Includes cutout for power cable routing for Variac</t>
  </si>
  <si>
    <t>DoorFence+CableCutout-P.STL</t>
  </si>
  <si>
    <t>https://www.p3-d.com/collections/duraplat-3d-extruder-nozzles</t>
  </si>
  <si>
    <t>Choose "E3D v6 Compatible", "1.75mm", and "Hercules"</t>
  </si>
  <si>
    <t>Abrasion-resistanct nozzle</t>
  </si>
  <si>
    <t>Mono Extruder Toolhead (make one with .8mm nozzle and one with .5mm or .6mm nozzle, or as preferred)</t>
  </si>
  <si>
    <t>Quad Extruder Toolhead (use .5 or .6mm nozzles, or as preferred)</t>
  </si>
  <si>
    <t>Much cheaper than McMaster. I got it in-store at Lowe's. Used white on the door extrusions and gray on the Gap Seals and Fences, for contrast and personal aesthetic sense.</t>
  </si>
  <si>
    <t>Filter Manifold</t>
  </si>
  <si>
    <t>FilterManifold-P.STL</t>
  </si>
  <si>
    <t>Exhaust Bezel</t>
  </si>
  <si>
    <t>ExhaustBezel-P.STL</t>
  </si>
  <si>
    <t>Filter holder feature, which gets glued to the  mating part of the Exhaust Panel</t>
  </si>
  <si>
    <t xml:space="preserve">Very large. Print on this printer once this printer can print. </t>
  </si>
  <si>
    <t>M4 Locknut</t>
  </si>
  <si>
    <t>For mounting Duet controller boards and exhaust fan</t>
  </si>
  <si>
    <t>For mounting exhaust fan</t>
  </si>
  <si>
    <t>https://www.mcmaster.com/#94205a230/=1b4y61a</t>
  </si>
  <si>
    <t>94205A230</t>
  </si>
  <si>
    <t>https://www.newegg.com/Product/Product.aspx?Item=N82E16842301669</t>
  </si>
  <si>
    <t>600VA Uninterruptible Power Supply</t>
  </si>
  <si>
    <t>To handle momentary power outages only</t>
  </si>
  <si>
    <t>APC BE600M1</t>
  </si>
  <si>
    <t>The bed-heater VARIAC does NOT get plugged into this. The idea is to permit second-timesscale power outages, for which momentary loss of bed heat is inconsequential. If the bed were to be heandled by the UPS too, it would need to be a much more expensive UPS.</t>
  </si>
  <si>
    <t>PTFE Tubing, 3mm ID, 5mm OD</t>
  </si>
  <si>
    <t>https://www.amazon.com/gp/product/B00C45455U/ref=od_aui_detailpages00?ie=UTF8&amp;psc=1</t>
  </si>
  <si>
    <t xml:space="preserve"> PTFE-300 </t>
  </si>
  <si>
    <t>Four need to be 1.5m long, and one would be better to be 2m long, but 1.5 is OK.</t>
  </si>
  <si>
    <t>Printed part (use anything, I used CF-PLA)</t>
  </si>
  <si>
    <t xml:space="preserve">Couples 2mm ID PTFE Tube on Extruder to 3mm ID PTFE Tube leading to spools </t>
  </si>
  <si>
    <t>Power Strip Mount</t>
  </si>
  <si>
    <t>Pad for anchoring power strip with zip ties</t>
  </si>
  <si>
    <t>PowerStripZipTieMountingPad-P.STL</t>
  </si>
  <si>
    <t>Smoke Sensor holder</t>
  </si>
  <si>
    <t>For positioning smoke sensor above VARIAC</t>
  </si>
  <si>
    <t>Printed part (use CF-PLA)</t>
  </si>
  <si>
    <t>SmokeSensorHolder-P.STL</t>
  </si>
  <si>
    <t>ToolheadCableHolder-P.STL</t>
  </si>
  <si>
    <t>Toolhead Cable Holder</t>
  </si>
  <si>
    <t>Toolhead Cable Holder Clamp</t>
  </si>
  <si>
    <t>ToolheadCableHolder_Clamp-P.STL</t>
  </si>
  <si>
    <t>Holds PTEFE filament guide tubes for the lower left and lower right spools</t>
  </si>
  <si>
    <t>GuideTubeBracket_UpperDouble-P</t>
  </si>
  <si>
    <t>GuideTubeBracket_MidDouble-P</t>
  </si>
  <si>
    <t>GuideTubeBracket_UpperSingle-P</t>
  </si>
  <si>
    <t>GuideTubeBracket_MidSingle-P</t>
  </si>
  <si>
    <t>GuideTubeBracket_LowerSingle-P</t>
  </si>
  <si>
    <t>GuideTubeBracket_LowerDouble-P.STL</t>
  </si>
  <si>
    <t>Guide Tube Holder, Upper, Double</t>
  </si>
  <si>
    <t>Guide Tube Holder, Upper, Single</t>
  </si>
  <si>
    <t>Guide Tube Holder, Middle, Single</t>
  </si>
  <si>
    <t>Guide Tube Holder, Middle, Double</t>
  </si>
  <si>
    <t>Guide Tube Holder, Lower, Single</t>
  </si>
  <si>
    <t>Guide Tube Holder, Lower, Double</t>
  </si>
  <si>
    <t xml:space="preserve">Couples PTFE tubes together </t>
  </si>
  <si>
    <t>Guide Tube Organizer, Cluster</t>
  </si>
  <si>
    <t>Guide Tube Organizer, Straight</t>
  </si>
  <si>
    <t>GuideTubeOrganizer_Straight-P.STL</t>
  </si>
  <si>
    <t>GuideTubeOrganizer_Cluster-P.STL</t>
  </si>
  <si>
    <t>Joining Guide Tube Coupler</t>
  </si>
  <si>
    <t>For joining two pieces of PTFE tubing</t>
  </si>
  <si>
    <t>JoiningGuideTubeCoupler-P.STL</t>
  </si>
  <si>
    <t>Toolhead Guide Tube Coupler</t>
  </si>
  <si>
    <t>ToolheadGuideTubeCoupler-P.STL</t>
  </si>
  <si>
    <t>Toolhead Filament Guide Tube Coupler</t>
  </si>
  <si>
    <t>Limit Switch Endstop</t>
  </si>
  <si>
    <t>Hard stops for positioning the limit switches for Mono and Quad extruder operation</t>
  </si>
  <si>
    <t>Printed part (use CF-PLA or similar)</t>
  </si>
  <si>
    <t>LimitSwitchEndStop-P.STL</t>
  </si>
  <si>
    <t>For securing Cable B when using a mono toolhead</t>
  </si>
  <si>
    <t>"L" Style Limit Switch Endstop</t>
  </si>
  <si>
    <t xml:space="preserve">Hard stop for quad position ont the x-axis because the normal Limit Switch Endstop doesn't have clearance there. </t>
  </si>
  <si>
    <t>LimitSwitchEndstop-ReachoverVersion-P.STL</t>
  </si>
  <si>
    <t>Ikea Jansjo LED Clamp</t>
  </si>
  <si>
    <t>Clamps Ikea LED Flexible LED Light to 30x60 extrusion</t>
  </si>
  <si>
    <t>Printed part (use polycarbonate, CF-PLA, or similar)</t>
  </si>
  <si>
    <t>JansjoClamp-P.STL</t>
  </si>
  <si>
    <t>Illuminated Rocker Switch, 125VAC, 20A, Large Green</t>
  </si>
  <si>
    <t>Light switch</t>
  </si>
  <si>
    <t>Non-illuminated Rocker Switch, Small Black, 120VAC</t>
  </si>
  <si>
    <t>https://www.digikey.com/product-detail/en/nkk-switches/CWSA11AANS/360-1720-ND/671490</t>
  </si>
  <si>
    <t xml:space="preserve"> 360-1720-ND </t>
  </si>
  <si>
    <t>14" Touchscreen Display for Rasperry Pi</t>
  </si>
  <si>
    <t>https://www.chalk-elec.com/?page_id=1280#!/14-HDMI-interface-LCD-with-capacitive-touchscreen/p/36248806/category=3094861</t>
  </si>
</sst>
</file>

<file path=xl/styles.xml><?xml version="1.0" encoding="utf-8"?>
<styleSheet xmlns="http://schemas.openxmlformats.org/spreadsheetml/2006/main">
  <numFmts count="3">
    <numFmt numFmtId="6" formatCode="&quot;$&quot;#,##0_);[Red]\(&quot;$&quot;#,##0\)"/>
    <numFmt numFmtId="8" formatCode="&quot;$&quot;#,##0.00_);[Red]\(&quot;$&quot;#,##0.00\)"/>
    <numFmt numFmtId="164" formatCode="&quot;$&quot;#,##0.00"/>
  </numFmts>
  <fonts count="5">
    <font>
      <sz val="11"/>
      <color theme="1"/>
      <name val="Calibri"/>
      <family val="2"/>
      <scheme val="minor"/>
    </font>
    <font>
      <sz val="18"/>
      <color theme="1"/>
      <name val="Calibri"/>
      <family val="2"/>
      <scheme val="minor"/>
    </font>
    <font>
      <u/>
      <sz val="11"/>
      <color theme="10"/>
      <name val="Calibri"/>
      <family val="2"/>
    </font>
    <font>
      <sz val="11"/>
      <name val="Calibri"/>
      <family val="2"/>
      <scheme val="minor"/>
    </font>
    <font>
      <sz val="11"/>
      <name val="Calibri"/>
      <family val="2"/>
    </font>
  </fonts>
  <fills count="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lightDown">
        <fgColor theme="5" tint="0.59996337778862885"/>
        <bgColor theme="8" tint="0.79992065187536243"/>
      </patternFill>
    </fill>
    <fill>
      <patternFill patternType="solid">
        <fgColor theme="5" tint="0.39997558519241921"/>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59">
    <xf numFmtId="0" fontId="0" fillId="0" borderId="0" xfId="0"/>
    <xf numFmtId="164" fontId="0" fillId="0" borderId="0" xfId="0" applyNumberFormat="1"/>
    <xf numFmtId="0" fontId="0" fillId="0" borderId="0" xfId="0" applyFill="1"/>
    <xf numFmtId="0" fontId="2" fillId="0" borderId="0" xfId="1" applyAlignment="1" applyProtection="1"/>
    <xf numFmtId="0" fontId="0" fillId="0" borderId="0" xfId="0" applyFill="1" applyAlignment="1">
      <alignment horizontal="center"/>
    </xf>
    <xf numFmtId="0" fontId="0" fillId="0" borderId="0" xfId="0" applyAlignment="1">
      <alignment horizontal="center"/>
    </xf>
    <xf numFmtId="0" fontId="0" fillId="2" borderId="0" xfId="0" applyFill="1"/>
    <xf numFmtId="164" fontId="0" fillId="2" borderId="0" xfId="0" applyNumberFormat="1" applyFill="1"/>
    <xf numFmtId="0" fontId="0" fillId="0" borderId="0" xfId="0" applyAlignment="1">
      <alignment horizontal="left" vertical="top"/>
    </xf>
    <xf numFmtId="0" fontId="0" fillId="0" borderId="0" xfId="0" applyAlignment="1">
      <alignment horizontal="left"/>
    </xf>
    <xf numFmtId="16" fontId="0" fillId="0" borderId="0" xfId="0" applyNumberFormat="1"/>
    <xf numFmtId="0" fontId="0" fillId="2" borderId="0" xfId="0" applyFill="1" applyAlignment="1">
      <alignment horizontal="left" vertical="top"/>
    </xf>
    <xf numFmtId="164" fontId="0" fillId="3" borderId="0" xfId="0" applyNumberFormat="1" applyFill="1"/>
    <xf numFmtId="0" fontId="0" fillId="0" borderId="0" xfId="0" applyFont="1" applyAlignment="1">
      <alignment horizontal="center"/>
    </xf>
    <xf numFmtId="0" fontId="0" fillId="0" borderId="0" xfId="0" applyFont="1"/>
    <xf numFmtId="164" fontId="0" fillId="0" borderId="0" xfId="0" applyNumberFormat="1" applyFont="1"/>
    <xf numFmtId="0" fontId="0" fillId="4" borderId="0" xfId="0" applyFill="1"/>
    <xf numFmtId="164" fontId="0" fillId="4" borderId="0" xfId="0" applyNumberFormat="1" applyFill="1"/>
    <xf numFmtId="0" fontId="0" fillId="4" borderId="0" xfId="0" applyFill="1" applyAlignment="1">
      <alignment horizontal="left" vertical="top"/>
    </xf>
    <xf numFmtId="0" fontId="0" fillId="5" borderId="0" xfId="0" applyFill="1" applyBorder="1"/>
    <xf numFmtId="0" fontId="1" fillId="5" borderId="0" xfId="0" applyFont="1" applyFill="1" applyBorder="1"/>
    <xf numFmtId="0" fontId="0" fillId="5" borderId="0" xfId="0" applyFill="1"/>
    <xf numFmtId="0" fontId="0" fillId="3" borderId="0" xfId="0" applyFill="1" applyBorder="1"/>
    <xf numFmtId="0" fontId="0" fillId="4" borderId="0" xfId="0" applyFill="1" applyBorder="1"/>
    <xf numFmtId="0" fontId="2" fillId="0" borderId="0" xfId="1" applyFill="1" applyAlignment="1" applyProtection="1"/>
    <xf numFmtId="164" fontId="0" fillId="4" borderId="0" xfId="0" applyNumberFormat="1" applyFont="1" applyFill="1"/>
    <xf numFmtId="0" fontId="0" fillId="0" borderId="0" xfId="0" applyFont="1" applyFill="1"/>
    <xf numFmtId="0" fontId="2" fillId="0" borderId="0" xfId="1" applyAlignment="1" applyProtection="1"/>
    <xf numFmtId="0" fontId="0" fillId="0" borderId="0" xfId="0"/>
    <xf numFmtId="164" fontId="0" fillId="0" borderId="0" xfId="0" applyNumberFormat="1"/>
    <xf numFmtId="0" fontId="2" fillId="0" borderId="0" xfId="1" applyAlignment="1" applyProtection="1"/>
    <xf numFmtId="0" fontId="0" fillId="0" borderId="0" xfId="0" applyAlignment="1">
      <alignment horizontal="center"/>
    </xf>
    <xf numFmtId="0" fontId="0" fillId="0" borderId="0" xfId="0" applyAlignment="1">
      <alignment horizontal="left" vertical="top"/>
    </xf>
    <xf numFmtId="0" fontId="0" fillId="3" borderId="0" xfId="0" applyFill="1"/>
    <xf numFmtId="164" fontId="0" fillId="0" borderId="0" xfId="0" applyNumberFormat="1" applyFont="1"/>
    <xf numFmtId="0" fontId="0" fillId="4" borderId="0" xfId="0" applyFill="1"/>
    <xf numFmtId="164" fontId="0" fillId="4" borderId="0" xfId="0" applyNumberFormat="1" applyFill="1"/>
    <xf numFmtId="164" fontId="0" fillId="0" borderId="0" xfId="0" applyNumberFormat="1" applyFill="1"/>
    <xf numFmtId="0" fontId="0" fillId="4" borderId="0" xfId="0" applyFont="1" applyFill="1"/>
    <xf numFmtId="164" fontId="0" fillId="4" borderId="0" xfId="0" applyNumberFormat="1" applyFont="1" applyFill="1"/>
    <xf numFmtId="0" fontId="0" fillId="0" borderId="0" xfId="0" applyFill="1" applyAlignment="1">
      <alignment horizontal="left" vertical="top"/>
    </xf>
    <xf numFmtId="164" fontId="0" fillId="0" borderId="0" xfId="0" applyNumberFormat="1" applyFont="1" applyFill="1"/>
    <xf numFmtId="6" fontId="0" fillId="0" borderId="0" xfId="0" applyNumberFormat="1"/>
    <xf numFmtId="0" fontId="0" fillId="6" borderId="0" xfId="0" applyFill="1"/>
    <xf numFmtId="0" fontId="0" fillId="7" borderId="0" xfId="0" applyFill="1" applyBorder="1"/>
    <xf numFmtId="0" fontId="0" fillId="7" borderId="0" xfId="0" applyFill="1"/>
    <xf numFmtId="0" fontId="3" fillId="7" borderId="0" xfId="0" applyFont="1" applyFill="1"/>
    <xf numFmtId="8" fontId="0" fillId="3" borderId="0" xfId="0" applyNumberFormat="1" applyFill="1"/>
    <xf numFmtId="0" fontId="4" fillId="0" borderId="0" xfId="1" applyFont="1" applyAlignment="1" applyProtection="1"/>
    <xf numFmtId="0" fontId="0" fillId="3" borderId="0" xfId="0" applyFill="1" applyAlignment="1">
      <alignment horizontal="left"/>
    </xf>
    <xf numFmtId="0" fontId="3" fillId="3" borderId="0" xfId="0" applyFont="1" applyFill="1"/>
    <xf numFmtId="0" fontId="0" fillId="0" borderId="0" xfId="0" applyFill="1" applyAlignment="1">
      <alignment horizontal="left"/>
    </xf>
    <xf numFmtId="0" fontId="0" fillId="0" borderId="0" xfId="0" quotePrefix="1" applyFill="1"/>
    <xf numFmtId="0" fontId="0" fillId="0" borderId="0" xfId="0" quotePrefix="1" applyAlignment="1">
      <alignment horizontal="left"/>
    </xf>
    <xf numFmtId="0" fontId="2" fillId="0" borderId="0" xfId="1" applyNumberFormat="1" applyAlignment="1" applyProtection="1"/>
    <xf numFmtId="8" fontId="0" fillId="0" borderId="0" xfId="0" applyNumberFormat="1" applyFill="1"/>
    <xf numFmtId="0" fontId="0" fillId="0" borderId="0" xfId="0" quotePrefix="1"/>
    <xf numFmtId="0" fontId="3" fillId="0" borderId="0" xfId="0" applyFont="1" applyFill="1"/>
    <xf numFmtId="0" fontId="0" fillId="3" borderId="0" xfId="0" applyFill="1" applyAlignment="1">
      <alignment horizontal="left" vertical="top"/>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pbclinear.com/Linear-Shafting---Metric---Ceramic-Coated---CCM-CCMDL?tab=ProductOverview" TargetMode="External"/><Relationship Id="rId21" Type="http://schemas.openxmlformats.org/officeDocument/2006/relationships/hyperlink" Target="https://8020.net/shop/30-1961.html" TargetMode="External"/><Relationship Id="rId34" Type="http://schemas.openxmlformats.org/officeDocument/2006/relationships/hyperlink" Target="https://www.digikey.com/product-detail/en/te-connectivity-amp-connectors/206038-1/A1378-ND/29595" TargetMode="External"/><Relationship Id="rId42" Type="http://schemas.openxmlformats.org/officeDocument/2006/relationships/hyperlink" Target="http://www.mpja.com/SPDT-Mini-Snap-Switch-with-Roller/productinfo/33389+SW/" TargetMode="External"/><Relationship Id="rId47" Type="http://schemas.openxmlformats.org/officeDocument/2006/relationships/hyperlink" Target="https://8020.net/shop/20-2020.html" TargetMode="External"/><Relationship Id="rId50" Type="http://schemas.openxmlformats.org/officeDocument/2006/relationships/hyperlink" Target="https://www.mcmaster.com/" TargetMode="External"/><Relationship Id="rId55" Type="http://schemas.openxmlformats.org/officeDocument/2006/relationships/hyperlink" Target="https://www.adafruit.com/product/50?gclid=EAIaIQobChMIvrO4-OPF1QIVB4N-Ch0AjQqgEAYYASABEgInEvD_BwE" TargetMode="External"/><Relationship Id="rId63" Type="http://schemas.openxmlformats.org/officeDocument/2006/relationships/hyperlink" Target="http://www.vxb.com/LB12UU-12mm-Ball-Bushing-12x21x30-Linear-Motion-p/kit12098.htm" TargetMode="External"/><Relationship Id="rId68" Type="http://schemas.openxmlformats.org/officeDocument/2006/relationships/hyperlink" Target="https://www.mcmaster.com/" TargetMode="External"/><Relationship Id="rId76" Type="http://schemas.openxmlformats.org/officeDocument/2006/relationships/hyperlink" Target="https://www.mcmaster.com/" TargetMode="External"/><Relationship Id="rId84" Type="http://schemas.openxmlformats.org/officeDocument/2006/relationships/hyperlink" Target="https://8020.net/shop/30-3030.html" TargetMode="External"/><Relationship Id="rId89" Type="http://schemas.openxmlformats.org/officeDocument/2006/relationships/hyperlink" Target="http://www.matterhackers.com/store/l/e3d-titan-aero-extruder-24v-175mm/sk/M8NZXPM1" TargetMode="External"/><Relationship Id="rId97" Type="http://schemas.openxmlformats.org/officeDocument/2006/relationships/hyperlink" Target="https://www.chalk-elec.com/?page_id=1280" TargetMode="External"/><Relationship Id="rId7" Type="http://schemas.openxmlformats.org/officeDocument/2006/relationships/hyperlink" Target="https://www.mcmaster.com/" TargetMode="External"/><Relationship Id="rId71" Type="http://schemas.openxmlformats.org/officeDocument/2006/relationships/hyperlink" Target="https://www.digikey.com/product-detail/en/te-connectivity-amp-connectors/206038-1/A1378-ND/29595" TargetMode="External"/><Relationship Id="rId92" Type="http://schemas.openxmlformats.org/officeDocument/2006/relationships/hyperlink" Target="https://www.omc-stepperonline.com/hybrid-stepper-motor/nema-17-bipolar-18deg-13ncm-184ozin-1a-35v-42x42x20mm-4-wires-17hs08-1004s.html" TargetMode="External"/><Relationship Id="rId2" Type="http://schemas.openxmlformats.org/officeDocument/2006/relationships/hyperlink" Target="http://www.digikey.com/product-detail/en/12X12-6-468MP/3M9720-ND/2649265" TargetMode="External"/><Relationship Id="rId16" Type="http://schemas.openxmlformats.org/officeDocument/2006/relationships/hyperlink" Target="https://www.mcmaster.com/" TargetMode="External"/><Relationship Id="rId29" Type="http://schemas.openxmlformats.org/officeDocument/2006/relationships/hyperlink" Target="https://8020.net/shop/30-1961.html" TargetMode="External"/><Relationship Id="rId11" Type="http://schemas.openxmlformats.org/officeDocument/2006/relationships/hyperlink" Target="https://8020.net/shop/30-1961.html" TargetMode="External"/><Relationship Id="rId24" Type="http://schemas.openxmlformats.org/officeDocument/2006/relationships/hyperlink" Target="http://www.tridprinting.com/Mechanical-Parts/" TargetMode="External"/><Relationship Id="rId32" Type="http://schemas.openxmlformats.org/officeDocument/2006/relationships/hyperlink" Target="https://www.digikey.com/product-detail/en/te-connectivity-amp-connectors/206039-1/A1380-ND/29601" TargetMode="External"/><Relationship Id="rId37" Type="http://schemas.openxmlformats.org/officeDocument/2006/relationships/hyperlink" Target="https://www.mcmaster.com/" TargetMode="External"/><Relationship Id="rId40" Type="http://schemas.openxmlformats.org/officeDocument/2006/relationships/hyperlink" Target="https://hobbyking.com/en_us/polymax-3-5mm-gold-connectors-10-pairs-20pc.html" TargetMode="External"/><Relationship Id="rId45" Type="http://schemas.openxmlformats.org/officeDocument/2006/relationships/hyperlink" Target="https://www.mcmaster.com/" TargetMode="External"/><Relationship Id="rId53" Type="http://schemas.openxmlformats.org/officeDocument/2006/relationships/hyperlink" Target="https://www.amazon.com/Winco-Knife-Shucker-Shellfish-Seafood/dp/B00B97P2AQ/ref=sr_1_10?ie=UTF8&amp;qid=1501940630&amp;sr=8-10&amp;keywords=clam+knife" TargetMode="External"/><Relationship Id="rId58" Type="http://schemas.openxmlformats.org/officeDocument/2006/relationships/hyperlink" Target="https://www.mcmaster.com/" TargetMode="External"/><Relationship Id="rId66" Type="http://schemas.openxmlformats.org/officeDocument/2006/relationships/hyperlink" Target="https://www.aliexpress.com/item/1Pcs-Ultimaker2-DIY-20-Teeth-GT2-Timing-Driving-Pulley-Bore-5mm-for-6mm-Wide-belt-2GT/32667132954.html" TargetMode="External"/><Relationship Id="rId74" Type="http://schemas.openxmlformats.org/officeDocument/2006/relationships/hyperlink" Target="http://www.jameco.com/z/AD0424HB-G70-LF-ADDA-Corporation-24-Volt-DC-40-mm-Brushless-Tubeaxial-Fan_2167605.html" TargetMode="External"/><Relationship Id="rId79" Type="http://schemas.openxmlformats.org/officeDocument/2006/relationships/hyperlink" Target="https://www.mcmaster.com/" TargetMode="External"/><Relationship Id="rId87" Type="http://schemas.openxmlformats.org/officeDocument/2006/relationships/hyperlink" Target="https://www.mcmaster.com/" TargetMode="External"/><Relationship Id="rId5" Type="http://schemas.openxmlformats.org/officeDocument/2006/relationships/hyperlink" Target="https://www.amazon.com/approx-KEENOVO-Universal-Flexible-Silicone/dp/B00V81ZI70/ref=sr_1_3?ie=UTF8&amp;qid=1480389873&amp;sr=8-3&amp;keywords=300mm+x+300mm+heated+bed" TargetMode="External"/><Relationship Id="rId61" Type="http://schemas.openxmlformats.org/officeDocument/2006/relationships/hyperlink" Target="https://www.mcmaster.com/" TargetMode="External"/><Relationship Id="rId82" Type="http://schemas.openxmlformats.org/officeDocument/2006/relationships/hyperlink" Target="https://www.mcmaster.com/" TargetMode="External"/><Relationship Id="rId90" Type="http://schemas.openxmlformats.org/officeDocument/2006/relationships/hyperlink" Target="https://www.mcmaster.com/" TargetMode="External"/><Relationship Id="rId95" Type="http://schemas.openxmlformats.org/officeDocument/2006/relationships/hyperlink" Target="https://www.p3-d.com/collections/duraplat-3d-extruder-nozzles" TargetMode="External"/><Relationship Id="rId19" Type="http://schemas.openxmlformats.org/officeDocument/2006/relationships/hyperlink" Target="https://8020.net/14066.html" TargetMode="External"/><Relationship Id="rId14" Type="http://schemas.openxmlformats.org/officeDocument/2006/relationships/hyperlink" Target="https://8020.net/shop/30-3030.html" TargetMode="External"/><Relationship Id="rId22" Type="http://schemas.openxmlformats.org/officeDocument/2006/relationships/hyperlink" Target="http://www.vxb.com/LB20UU-20mm-Ball-Bushing-20x32x42-Linear-Motion-p/kit12100.htm" TargetMode="External"/><Relationship Id="rId27" Type="http://schemas.openxmlformats.org/officeDocument/2006/relationships/hyperlink" Target="http://store.polarwire.com/browse.cfm/retail-pack-12ga-blue-15/4,1694.html" TargetMode="External"/><Relationship Id="rId30" Type="http://schemas.openxmlformats.org/officeDocument/2006/relationships/hyperlink" Target="https://www.mouser.com/Search/ProductDetail.aspx?R=9502_060100virtualkey56620000virtualkey566-9502-100" TargetMode="External"/><Relationship Id="rId35" Type="http://schemas.openxmlformats.org/officeDocument/2006/relationships/hyperlink" Target="https://www.digikey.com/product-detail/en/te-connectivity-amp-connectors/1-66504-0/A1009-ND/15555" TargetMode="External"/><Relationship Id="rId43" Type="http://schemas.openxmlformats.org/officeDocument/2006/relationships/hyperlink" Target="https://www.mcmaster.com/" TargetMode="External"/><Relationship Id="rId48" Type="http://schemas.openxmlformats.org/officeDocument/2006/relationships/hyperlink" Target="https://www.mcmaster.com/" TargetMode="External"/><Relationship Id="rId56" Type="http://schemas.openxmlformats.org/officeDocument/2006/relationships/hyperlink" Target="http://www.mpja.com/50A-660VAC-Solid-State-Relay/productinfo/32171+RL/" TargetMode="External"/><Relationship Id="rId64" Type="http://schemas.openxmlformats.org/officeDocument/2006/relationships/hyperlink" Target="http://www.pbclinear.com/NIM-NIPDM-Linear-Shafting---Metric-Steel?tab=ProductOverview" TargetMode="External"/><Relationship Id="rId69" Type="http://schemas.openxmlformats.org/officeDocument/2006/relationships/hyperlink" Target="http://www.thomsonlinear.com/en/product/20%20MM%20RL" TargetMode="External"/><Relationship Id="rId77" Type="http://schemas.openxmlformats.org/officeDocument/2006/relationships/hyperlink" Target="https://www.mcmaster.com/" TargetMode="External"/><Relationship Id="rId8" Type="http://schemas.openxmlformats.org/officeDocument/2006/relationships/hyperlink" Target="https://8020.net/shop/20-2040.html" TargetMode="External"/><Relationship Id="rId51" Type="http://schemas.openxmlformats.org/officeDocument/2006/relationships/hyperlink" Target="http://www.mpja.com/24VDC-120mm-Square-X-38mm-Box-Fan-NMB/productinfo/34005+FN/" TargetMode="External"/><Relationship Id="rId72" Type="http://schemas.openxmlformats.org/officeDocument/2006/relationships/hyperlink" Target="https://www.digikey.com/product-detail/en/te-connectivity-amp-connectors/1-66504-0/A1009-ND/15555" TargetMode="External"/><Relationship Id="rId80" Type="http://schemas.openxmlformats.org/officeDocument/2006/relationships/hyperlink" Target="http://www.mpja.com/Smoke-Combustible-Gas-Sensor-for-Microcontrollers-MQ-2/productinfo/32361+MP" TargetMode="External"/><Relationship Id="rId85" Type="http://schemas.openxmlformats.org/officeDocument/2006/relationships/hyperlink" Target="https://www.p3-d.com/collections/duraplat-3d-extruder-nozzles" TargetMode="External"/><Relationship Id="rId93" Type="http://schemas.openxmlformats.org/officeDocument/2006/relationships/hyperlink" Target="https://www.omc-stepperonline.com/hybrid-stepper-motor/nema-17-bipolar-18deg-18ncm-255ozin-07a-29v-42x42x25mm-4-wires-17hs10-0704s.html" TargetMode="External"/><Relationship Id="rId98" Type="http://schemas.openxmlformats.org/officeDocument/2006/relationships/printerSettings" Target="../printerSettings/printerSettings1.bin"/><Relationship Id="rId3" Type="http://schemas.openxmlformats.org/officeDocument/2006/relationships/hyperlink" Target="https://www.mcmaster.com/" TargetMode="External"/><Relationship Id="rId12" Type="http://schemas.openxmlformats.org/officeDocument/2006/relationships/hyperlink" Target="https://8020.net/shop/30-3030.html" TargetMode="External"/><Relationship Id="rId17" Type="http://schemas.openxmlformats.org/officeDocument/2006/relationships/hyperlink" Target="https://8020.net/shop/30-1961.html" TargetMode="External"/><Relationship Id="rId25" Type="http://schemas.openxmlformats.org/officeDocument/2006/relationships/hyperlink" Target="http://www.vxb.com/LB16UU-16mm-Ball-Bushing-16x28x37-Linear-Motion-p/kit12099.htm" TargetMode="External"/><Relationship Id="rId33" Type="http://schemas.openxmlformats.org/officeDocument/2006/relationships/hyperlink" Target="https://www.digikey.com/product-detail/en/te-connectivity-amp-connectors/206070-8/A32516-ND/1014907" TargetMode="External"/><Relationship Id="rId38" Type="http://schemas.openxmlformats.org/officeDocument/2006/relationships/hyperlink" Target="https://www.mcmaster.com/" TargetMode="External"/><Relationship Id="rId46" Type="http://schemas.openxmlformats.org/officeDocument/2006/relationships/hyperlink" Target="https://8020.net/shop/30-3030.html" TargetMode="External"/><Relationship Id="rId59" Type="http://schemas.openxmlformats.org/officeDocument/2006/relationships/hyperlink" Target="https://www.mcmaster.com/" TargetMode="External"/><Relationship Id="rId67" Type="http://schemas.openxmlformats.org/officeDocument/2006/relationships/hyperlink" Target="https://www.mcmaster.com/" TargetMode="External"/><Relationship Id="rId20" Type="http://schemas.openxmlformats.org/officeDocument/2006/relationships/hyperlink" Target="https://www.mcmaster.com/" TargetMode="External"/><Relationship Id="rId41" Type="http://schemas.openxmlformats.org/officeDocument/2006/relationships/hyperlink" Target="https://www.mcmaster.com/" TargetMode="External"/><Relationship Id="rId54" Type="http://schemas.openxmlformats.org/officeDocument/2006/relationships/hyperlink" Target="https://www.adafruit.com/product/3055?gclid=EAIaIQobChMI6MiAxenC1QIVBQppCh395QxrEAQYASABEgLVMPD_BwE" TargetMode="External"/><Relationship Id="rId62" Type="http://schemas.openxmlformats.org/officeDocument/2006/relationships/hyperlink" Target="https://www.lowes.com/pd/Frost-King-2-Pack-17-ft-White-Rubber-Foam-Window-Weatherstrip/3032580" TargetMode="External"/><Relationship Id="rId70" Type="http://schemas.openxmlformats.org/officeDocument/2006/relationships/hyperlink" Target="http://www.jameco.com/z/AD0424HB-G70-LF-ADDA-Corporation-24-Volt-DC-40-mm-Brushless-Tubeaxial-Fan_2167605.html" TargetMode="External"/><Relationship Id="rId75" Type="http://schemas.openxmlformats.org/officeDocument/2006/relationships/hyperlink" Target="https://www.mcmaster.com/" TargetMode="External"/><Relationship Id="rId83" Type="http://schemas.openxmlformats.org/officeDocument/2006/relationships/hyperlink" Target="https://www.mcmaster.com/" TargetMode="External"/><Relationship Id="rId88" Type="http://schemas.openxmlformats.org/officeDocument/2006/relationships/hyperlink" Target="https://www.mcmaster.com/" TargetMode="External"/><Relationship Id="rId91" Type="http://schemas.openxmlformats.org/officeDocument/2006/relationships/hyperlink" Target="https://www.omc-stepperonline.com/hybrid-stepper-motor/nema-23-bipolar-09deg-126nm-1784ozin-28a-25v-57x57x56mm-4-wires-23hm22-2804s.html?search=23HM22-2804S%20%09" TargetMode="External"/><Relationship Id="rId96" Type="http://schemas.openxmlformats.org/officeDocument/2006/relationships/hyperlink" Target="http://www.jameco.com/z/AD0424HB-G70-LF-ADDA-Corporation-24-Volt-DC-40-mm-Brushless-Tubeaxial-Fan_2167605.html" TargetMode="External"/><Relationship Id="rId1" Type="http://schemas.openxmlformats.org/officeDocument/2006/relationships/hyperlink" Target="https://www.mcmaster.com/" TargetMode="External"/><Relationship Id="rId6" Type="http://schemas.openxmlformats.org/officeDocument/2006/relationships/hyperlink" Target="https://www.mcmaster.com/" TargetMode="External"/><Relationship Id="rId15" Type="http://schemas.openxmlformats.org/officeDocument/2006/relationships/hyperlink" Target="https://8020.net/shop/30-1961.html" TargetMode="External"/><Relationship Id="rId23" Type="http://schemas.openxmlformats.org/officeDocument/2006/relationships/hyperlink" Target="https://www.mcmaster.com/" TargetMode="External"/><Relationship Id="rId28" Type="http://schemas.openxmlformats.org/officeDocument/2006/relationships/hyperlink" Target="https://8020.net/shop/30-3030.html" TargetMode="External"/><Relationship Id="rId36" Type="http://schemas.openxmlformats.org/officeDocument/2006/relationships/hyperlink" Target="https://www.digikey.com/product-detail/en/delta-electronics/PMF-24V240WCGB/1145-1101-ND/4833510" TargetMode="External"/><Relationship Id="rId49" Type="http://schemas.openxmlformats.org/officeDocument/2006/relationships/hyperlink" Target="https://www.mcmaster.com/" TargetMode="External"/><Relationship Id="rId57" Type="http://schemas.openxmlformats.org/officeDocument/2006/relationships/hyperlink" Target="https://www.mcmaster.com/" TargetMode="External"/><Relationship Id="rId10" Type="http://schemas.openxmlformats.org/officeDocument/2006/relationships/hyperlink" Target="https://www.mcmaster.com/" TargetMode="External"/><Relationship Id="rId31" Type="http://schemas.openxmlformats.org/officeDocument/2006/relationships/hyperlink" Target="https://www.digikey.com/product-detail/en/te-connectivity-amp-connectors/66506-3/A1679CT-ND/290109" TargetMode="External"/><Relationship Id="rId44" Type="http://schemas.openxmlformats.org/officeDocument/2006/relationships/hyperlink" Target="https://8020.net/shop/30-3030.html" TargetMode="External"/><Relationship Id="rId52" Type="http://schemas.openxmlformats.org/officeDocument/2006/relationships/hyperlink" Target="http://www.mpja.com/Panel-Meter-Snap-in-Multi-Function-AC-Volts-100Amps-and-22KW/productinfo/32403+ME/" TargetMode="External"/><Relationship Id="rId60" Type="http://schemas.openxmlformats.org/officeDocument/2006/relationships/hyperlink" Target="https://www.mcmaster.com/" TargetMode="External"/><Relationship Id="rId65" Type="http://schemas.openxmlformats.org/officeDocument/2006/relationships/hyperlink" Target="http://www.pbclinear.com/NIM-NIPDM-Linear-Shafting---Metric-Steel?tab=ProductOverview" TargetMode="External"/><Relationship Id="rId73" Type="http://schemas.openxmlformats.org/officeDocument/2006/relationships/hyperlink" Target="https://www.mcmaster.com/" TargetMode="External"/><Relationship Id="rId78" Type="http://schemas.openxmlformats.org/officeDocument/2006/relationships/hyperlink" Target="https://www.mcmaster.com/" TargetMode="External"/><Relationship Id="rId81" Type="http://schemas.openxmlformats.org/officeDocument/2006/relationships/hyperlink" Target="http://www.matterhackers.com/store/l/e3d-titan-aero-extruder-24v-175mm/sk/M8NZXPM1" TargetMode="External"/><Relationship Id="rId86" Type="http://schemas.openxmlformats.org/officeDocument/2006/relationships/hyperlink" Target="https://www.mcmaster.com/" TargetMode="External"/><Relationship Id="rId94" Type="http://schemas.openxmlformats.org/officeDocument/2006/relationships/hyperlink" Target="https://shopify12q.myshopify.com/products/haven-fire-suppression-safety-device" TargetMode="External"/><Relationship Id="rId4" Type="http://schemas.openxmlformats.org/officeDocument/2006/relationships/hyperlink" Target="https://www.mcmaster.com/" TargetMode="External"/><Relationship Id="rId9" Type="http://schemas.openxmlformats.org/officeDocument/2006/relationships/hyperlink" Target="https://www.roton.com/product/trapezoidal-plastic-flange-nut-right-92022/" TargetMode="External"/><Relationship Id="rId13" Type="http://schemas.openxmlformats.org/officeDocument/2006/relationships/hyperlink" Target="https://8020.net/shop/30-3030.html" TargetMode="External"/><Relationship Id="rId18" Type="http://schemas.openxmlformats.org/officeDocument/2006/relationships/hyperlink" Target="https://8020.net/14089.html" TargetMode="External"/><Relationship Id="rId39" Type="http://schemas.openxmlformats.org/officeDocument/2006/relationships/hyperlink" Target="https://www.digikey.com/product-detail/en/e-switch/R5BBLKGRNFF1/EG1534-ND/301980" TargetMode="External"/></Relationships>
</file>

<file path=xl/worksheets/sheet1.xml><?xml version="1.0" encoding="utf-8"?>
<worksheet xmlns="http://schemas.openxmlformats.org/spreadsheetml/2006/main" xmlns:r="http://schemas.openxmlformats.org/officeDocument/2006/relationships">
  <dimension ref="A1:V335"/>
  <sheetViews>
    <sheetView tabSelected="1" topLeftCell="A159" workbookViewId="0">
      <selection activeCell="G181" sqref="G181"/>
    </sheetView>
  </sheetViews>
  <sheetFormatPr defaultRowHeight="15"/>
  <cols>
    <col min="2" max="2" width="14.7109375" customWidth="1"/>
    <col min="3" max="3" width="41.28515625" customWidth="1"/>
    <col min="4" max="4" width="28.140625" customWidth="1"/>
    <col min="5" max="5" width="51.85546875" customWidth="1"/>
    <col min="6" max="6" width="37" customWidth="1"/>
    <col min="7" max="7" width="13.5703125" customWidth="1"/>
    <col min="8" max="8" width="17.85546875" customWidth="1"/>
    <col min="9" max="9" width="37.28515625" customWidth="1"/>
    <col min="11" max="11" width="27.85546875" customWidth="1"/>
  </cols>
  <sheetData>
    <row r="1" spans="1:22" ht="23.25">
      <c r="A1" s="19"/>
      <c r="B1" s="19"/>
      <c r="C1" s="20" t="s">
        <v>0</v>
      </c>
      <c r="D1" s="19" t="s">
        <v>100</v>
      </c>
      <c r="E1" s="21"/>
      <c r="F1" s="21"/>
      <c r="G1" s="21"/>
      <c r="H1" s="21"/>
      <c r="I1" s="21"/>
      <c r="J1" s="21"/>
      <c r="K1" s="21"/>
      <c r="L1" s="21"/>
      <c r="M1" s="21"/>
      <c r="N1" s="21"/>
      <c r="O1" s="21"/>
      <c r="P1" s="21"/>
      <c r="Q1" s="21"/>
      <c r="R1" s="21"/>
      <c r="S1" s="21"/>
      <c r="T1" s="21"/>
      <c r="U1" s="21"/>
      <c r="V1" s="21"/>
    </row>
    <row r="2" spans="1:22" s="28" customFormat="1" ht="23.25">
      <c r="A2" s="19"/>
      <c r="B2" s="19"/>
      <c r="C2" s="20"/>
      <c r="D2" s="19"/>
      <c r="E2" s="19"/>
      <c r="F2" s="19"/>
      <c r="G2" s="19"/>
      <c r="H2" s="19"/>
      <c r="I2" s="19"/>
      <c r="J2" s="21"/>
      <c r="K2" s="21"/>
      <c r="L2" s="21"/>
      <c r="M2" s="21"/>
      <c r="N2" s="21"/>
      <c r="O2" s="21"/>
      <c r="P2" s="21"/>
      <c r="Q2" s="21"/>
      <c r="R2" s="21"/>
      <c r="S2" s="21"/>
      <c r="T2" s="21"/>
      <c r="U2" s="21"/>
      <c r="V2" s="21"/>
    </row>
    <row r="3" spans="1:22" s="28" customFormat="1" ht="23.25">
      <c r="A3" s="19"/>
      <c r="B3" s="19"/>
      <c r="C3" s="20"/>
      <c r="D3" s="19"/>
      <c r="E3" s="22" t="s">
        <v>250</v>
      </c>
      <c r="F3" s="23" t="s">
        <v>182</v>
      </c>
      <c r="G3" s="23"/>
      <c r="H3" s="44" t="s">
        <v>147</v>
      </c>
      <c r="I3" s="45"/>
      <c r="L3" s="21"/>
      <c r="M3" s="21"/>
      <c r="N3" s="21"/>
      <c r="O3" s="21"/>
      <c r="P3" s="21"/>
      <c r="Q3" s="21"/>
      <c r="R3" s="21"/>
      <c r="S3" s="21"/>
      <c r="T3" s="21"/>
      <c r="U3" s="21"/>
      <c r="V3" s="21"/>
    </row>
    <row r="4" spans="1:22" ht="15" customHeight="1">
      <c r="A4" s="19"/>
      <c r="B4" s="19"/>
      <c r="C4" s="20"/>
      <c r="D4" s="19"/>
      <c r="E4" s="20"/>
      <c r="F4" s="19"/>
      <c r="G4" s="19"/>
      <c r="H4" s="19"/>
      <c r="I4" s="19"/>
      <c r="J4" s="19"/>
      <c r="K4" s="21"/>
      <c r="L4" s="21"/>
      <c r="M4" s="21"/>
      <c r="N4" s="21"/>
      <c r="O4" s="21"/>
      <c r="P4" s="21"/>
      <c r="Q4" s="21"/>
      <c r="R4" s="21"/>
      <c r="S4" s="21"/>
      <c r="T4" s="21"/>
      <c r="U4" s="21"/>
      <c r="V4" s="21"/>
    </row>
    <row r="5" spans="1:22" s="28" customFormat="1" ht="15" customHeight="1">
      <c r="A5" s="19"/>
      <c r="B5" s="19"/>
      <c r="C5" s="19" t="s">
        <v>640</v>
      </c>
      <c r="D5" s="19"/>
      <c r="E5" s="20"/>
      <c r="F5" s="19"/>
      <c r="G5" s="19"/>
      <c r="H5" s="19"/>
      <c r="I5" s="19"/>
      <c r="J5" s="19"/>
      <c r="K5" s="21"/>
      <c r="L5" s="21"/>
      <c r="M5" s="21"/>
      <c r="N5" s="21"/>
      <c r="O5" s="21"/>
      <c r="P5" s="21"/>
      <c r="Q5" s="21"/>
      <c r="R5" s="21"/>
      <c r="S5" s="21"/>
      <c r="T5" s="21"/>
      <c r="U5" s="21"/>
      <c r="V5" s="21"/>
    </row>
    <row r="6" spans="1:22" ht="30" customHeight="1">
      <c r="A6" s="19"/>
      <c r="B6" s="19"/>
      <c r="C6" s="19"/>
      <c r="D6" s="19"/>
      <c r="E6" s="19"/>
      <c r="F6" s="19"/>
      <c r="G6" s="19"/>
      <c r="H6" s="19"/>
      <c r="I6" s="19"/>
      <c r="J6" s="19"/>
      <c r="K6" s="21"/>
      <c r="L6" s="21"/>
      <c r="M6" s="21"/>
      <c r="N6" s="21"/>
      <c r="O6" s="21"/>
      <c r="P6" s="21"/>
      <c r="Q6" s="21"/>
      <c r="R6" s="21"/>
      <c r="S6" s="21"/>
      <c r="T6" s="21"/>
      <c r="U6" s="21"/>
      <c r="V6" s="21"/>
    </row>
    <row r="7" spans="1:22">
      <c r="A7" t="s">
        <v>28</v>
      </c>
      <c r="B7" t="s">
        <v>5</v>
      </c>
      <c r="C7" t="s">
        <v>2</v>
      </c>
      <c r="D7" t="s">
        <v>29</v>
      </c>
      <c r="E7" t="s">
        <v>7</v>
      </c>
      <c r="F7" t="s">
        <v>3</v>
      </c>
      <c r="G7" s="1" t="s">
        <v>4</v>
      </c>
      <c r="H7" s="1" t="s">
        <v>15</v>
      </c>
      <c r="I7" t="s">
        <v>6</v>
      </c>
      <c r="J7" s="28" t="s">
        <v>642</v>
      </c>
      <c r="K7" s="21"/>
      <c r="L7" s="21"/>
      <c r="M7" s="21"/>
      <c r="N7" s="21"/>
      <c r="O7" s="21"/>
      <c r="P7" s="21"/>
      <c r="Q7" s="21"/>
      <c r="R7" s="21"/>
      <c r="S7" s="21"/>
      <c r="T7" s="21"/>
      <c r="U7" s="21"/>
      <c r="V7" s="21"/>
    </row>
    <row r="8" spans="1:22">
      <c r="G8" s="1"/>
      <c r="H8" s="1"/>
      <c r="K8" s="21"/>
      <c r="L8" s="21"/>
      <c r="M8" s="21"/>
      <c r="N8" s="21"/>
      <c r="O8" s="21"/>
      <c r="P8" s="21"/>
      <c r="Q8" s="21"/>
      <c r="R8" s="21"/>
      <c r="S8" s="21"/>
      <c r="T8" s="21"/>
      <c r="U8" s="21"/>
      <c r="V8" s="21"/>
    </row>
    <row r="9" spans="1:22">
      <c r="A9" s="4">
        <v>1</v>
      </c>
      <c r="B9" s="6" t="s">
        <v>62</v>
      </c>
      <c r="C9" s="6"/>
      <c r="D9" s="6"/>
      <c r="E9" s="6"/>
      <c r="F9" s="6"/>
      <c r="G9" s="7"/>
      <c r="H9" s="7"/>
      <c r="I9" s="2"/>
      <c r="J9" s="2"/>
      <c r="K9" s="21"/>
      <c r="L9" s="21"/>
      <c r="M9" s="21"/>
      <c r="N9" s="21"/>
      <c r="O9" s="21"/>
      <c r="P9" s="21"/>
      <c r="Q9" s="21"/>
      <c r="R9" s="21"/>
      <c r="S9" s="21"/>
      <c r="T9" s="21"/>
      <c r="U9" s="21"/>
      <c r="V9" s="21"/>
    </row>
    <row r="10" spans="1:22">
      <c r="A10" s="5">
        <v>4</v>
      </c>
      <c r="C10" t="s">
        <v>10</v>
      </c>
      <c r="D10" t="s">
        <v>32</v>
      </c>
      <c r="E10" s="3" t="s">
        <v>8</v>
      </c>
      <c r="F10" t="s">
        <v>9</v>
      </c>
      <c r="G10" s="1">
        <v>19.89</v>
      </c>
      <c r="H10" s="1">
        <f t="shared" ref="H10:H16" si="0">G10*A10</f>
        <v>79.56</v>
      </c>
      <c r="J10" s="56" t="s">
        <v>564</v>
      </c>
      <c r="K10" s="21"/>
      <c r="L10" s="21"/>
      <c r="M10" s="21"/>
      <c r="N10" s="21"/>
      <c r="O10" s="21"/>
      <c r="P10" s="21"/>
      <c r="Q10" s="21"/>
      <c r="R10" s="21"/>
      <c r="S10" s="21"/>
      <c r="T10" s="21"/>
      <c r="U10" s="21"/>
      <c r="V10" s="21"/>
    </row>
    <row r="11" spans="1:22">
      <c r="A11" s="5">
        <v>5</v>
      </c>
      <c r="C11" t="s">
        <v>17</v>
      </c>
      <c r="D11" t="s">
        <v>33</v>
      </c>
      <c r="E11" s="3" t="s">
        <v>16</v>
      </c>
      <c r="F11" t="s">
        <v>83</v>
      </c>
      <c r="G11" s="1">
        <v>5.18</v>
      </c>
      <c r="H11" s="1">
        <f t="shared" si="0"/>
        <v>25.9</v>
      </c>
      <c r="I11" t="s">
        <v>109</v>
      </c>
      <c r="J11" s="56" t="s">
        <v>564</v>
      </c>
      <c r="K11" s="21"/>
      <c r="L11" s="21"/>
      <c r="M11" s="21"/>
      <c r="N11" s="21"/>
      <c r="O11" s="21"/>
      <c r="P11" s="21"/>
      <c r="Q11" s="21"/>
      <c r="R11" s="21"/>
      <c r="S11" s="21"/>
      <c r="T11" s="21"/>
      <c r="U11" s="21"/>
      <c r="V11" s="21"/>
    </row>
    <row r="12" spans="1:22">
      <c r="A12" s="5">
        <v>4</v>
      </c>
      <c r="C12" t="s">
        <v>13</v>
      </c>
      <c r="D12" t="s">
        <v>34</v>
      </c>
      <c r="E12" s="3" t="s">
        <v>14</v>
      </c>
      <c r="G12" s="1">
        <v>69.989999999999995</v>
      </c>
      <c r="H12" s="1">
        <f t="shared" si="0"/>
        <v>279.95999999999998</v>
      </c>
      <c r="J12" s="56" t="s">
        <v>564</v>
      </c>
      <c r="K12" s="21"/>
      <c r="L12" s="21"/>
      <c r="M12" s="21"/>
      <c r="N12" s="21"/>
      <c r="O12" s="21"/>
      <c r="P12" s="21"/>
      <c r="Q12" s="21"/>
      <c r="R12" s="21"/>
      <c r="S12" s="21"/>
      <c r="T12" s="21"/>
      <c r="U12" s="21"/>
      <c r="V12" s="21"/>
    </row>
    <row r="13" spans="1:22">
      <c r="A13" s="5">
        <f>8/50</f>
        <v>0.16</v>
      </c>
      <c r="C13" t="s">
        <v>20</v>
      </c>
      <c r="D13" t="s">
        <v>35</v>
      </c>
      <c r="E13" s="3" t="s">
        <v>19</v>
      </c>
      <c r="F13" t="s">
        <v>18</v>
      </c>
      <c r="G13" s="1">
        <v>8.56</v>
      </c>
      <c r="H13" s="1">
        <f t="shared" si="0"/>
        <v>1.3696000000000002</v>
      </c>
      <c r="I13" s="28"/>
      <c r="J13" s="56" t="s">
        <v>564</v>
      </c>
      <c r="K13" s="21"/>
      <c r="L13" s="21"/>
      <c r="M13" s="21"/>
      <c r="N13" s="21"/>
      <c r="O13" s="21"/>
      <c r="P13" s="21"/>
      <c r="Q13" s="21"/>
      <c r="R13" s="21"/>
      <c r="S13" s="21"/>
      <c r="T13" s="21"/>
      <c r="U13" s="21"/>
      <c r="V13" s="21"/>
    </row>
    <row r="14" spans="1:22">
      <c r="A14" s="5">
        <f>58/50</f>
        <v>1.1599999999999999</v>
      </c>
      <c r="C14" t="s">
        <v>46</v>
      </c>
      <c r="D14" t="s">
        <v>47</v>
      </c>
      <c r="E14" s="3" t="s">
        <v>48</v>
      </c>
      <c r="F14" s="28" t="s">
        <v>45</v>
      </c>
      <c r="G14" s="1">
        <v>6.15</v>
      </c>
      <c r="H14" s="1">
        <f t="shared" si="0"/>
        <v>7.1340000000000003</v>
      </c>
      <c r="I14" s="28"/>
      <c r="J14" s="56" t="s">
        <v>564</v>
      </c>
      <c r="K14" s="21"/>
      <c r="L14" s="21"/>
      <c r="M14" s="21"/>
      <c r="N14" s="21"/>
      <c r="O14" s="21"/>
      <c r="P14" s="21"/>
      <c r="Q14" s="21"/>
      <c r="R14" s="21"/>
      <c r="S14" s="21"/>
      <c r="T14" s="21"/>
      <c r="U14" s="21"/>
      <c r="V14" s="21"/>
    </row>
    <row r="15" spans="1:22">
      <c r="A15" s="5">
        <v>1</v>
      </c>
      <c r="C15" t="s">
        <v>51</v>
      </c>
      <c r="D15" t="s">
        <v>53</v>
      </c>
      <c r="E15" t="s">
        <v>101</v>
      </c>
      <c r="F15" s="8" t="s">
        <v>102</v>
      </c>
      <c r="G15" s="1">
        <v>5.31</v>
      </c>
      <c r="H15" s="1">
        <f>G15*A15</f>
        <v>5.31</v>
      </c>
      <c r="J15" s="56" t="s">
        <v>564</v>
      </c>
      <c r="K15" s="21"/>
      <c r="L15" s="21"/>
      <c r="M15" s="21"/>
      <c r="N15" s="21"/>
      <c r="O15" s="21"/>
      <c r="P15" s="21"/>
      <c r="Q15" s="21"/>
      <c r="R15" s="21"/>
      <c r="S15" s="21"/>
      <c r="T15" s="21"/>
      <c r="U15" s="21"/>
      <c r="V15" s="21"/>
    </row>
    <row r="16" spans="1:22">
      <c r="A16" s="5">
        <v>0.6</v>
      </c>
      <c r="C16" s="28" t="s">
        <v>221</v>
      </c>
      <c r="D16" t="s">
        <v>54</v>
      </c>
      <c r="E16" s="30" t="s">
        <v>222</v>
      </c>
      <c r="F16" s="9" t="s">
        <v>219</v>
      </c>
      <c r="G16" s="1">
        <v>4.0599999999999996</v>
      </c>
      <c r="H16" s="1">
        <f t="shared" si="0"/>
        <v>2.4359999999999995</v>
      </c>
      <c r="I16" s="10"/>
      <c r="J16" s="56" t="s">
        <v>564</v>
      </c>
      <c r="K16" s="21"/>
      <c r="L16" s="21"/>
      <c r="M16" s="21"/>
      <c r="N16" s="21"/>
      <c r="O16" s="21"/>
      <c r="P16" s="21"/>
      <c r="Q16" s="21"/>
      <c r="R16" s="21"/>
      <c r="S16" s="21"/>
      <c r="T16" s="21"/>
      <c r="U16" s="21"/>
      <c r="V16" s="21"/>
    </row>
    <row r="17" spans="1:22">
      <c r="A17" s="5">
        <v>8</v>
      </c>
      <c r="C17" t="s">
        <v>22</v>
      </c>
      <c r="D17" t="s">
        <v>35</v>
      </c>
      <c r="E17" s="3" t="s">
        <v>23</v>
      </c>
      <c r="F17" t="s">
        <v>21</v>
      </c>
      <c r="G17" s="1">
        <v>2.4500000000000002</v>
      </c>
      <c r="H17" s="1">
        <f t="shared" ref="H17:H58" si="1">G17*A17</f>
        <v>19.600000000000001</v>
      </c>
      <c r="I17" s="28"/>
      <c r="J17" s="56" t="s">
        <v>564</v>
      </c>
      <c r="K17" s="21"/>
      <c r="L17" s="21"/>
      <c r="M17" s="21"/>
      <c r="N17" s="21"/>
      <c r="O17" s="21"/>
      <c r="P17" s="21"/>
      <c r="Q17" s="21"/>
      <c r="R17" s="21"/>
      <c r="S17" s="21"/>
      <c r="T17" s="21"/>
      <c r="U17" s="21"/>
      <c r="V17" s="21"/>
    </row>
    <row r="18" spans="1:22">
      <c r="A18" s="5">
        <v>2</v>
      </c>
      <c r="C18" t="s">
        <v>39</v>
      </c>
      <c r="D18" t="s">
        <v>43</v>
      </c>
      <c r="E18" s="2" t="s">
        <v>661</v>
      </c>
      <c r="F18" s="2" t="s">
        <v>662</v>
      </c>
      <c r="G18" s="37">
        <v>10.18</v>
      </c>
      <c r="H18" s="37">
        <f>G18*A18</f>
        <v>20.36</v>
      </c>
      <c r="I18" s="2"/>
      <c r="J18" s="56" t="s">
        <v>564</v>
      </c>
      <c r="K18" s="21"/>
      <c r="L18" s="21"/>
      <c r="M18" s="21"/>
      <c r="N18" s="21"/>
      <c r="O18" s="21"/>
      <c r="P18" s="21"/>
      <c r="Q18" s="21"/>
      <c r="R18" s="21"/>
      <c r="S18" s="21"/>
      <c r="T18" s="21"/>
      <c r="U18" s="21"/>
      <c r="V18" s="21"/>
    </row>
    <row r="19" spans="1:22" ht="14.25" customHeight="1">
      <c r="A19" s="5">
        <v>0.19</v>
      </c>
      <c r="C19" s="28" t="s">
        <v>145</v>
      </c>
      <c r="D19" t="s">
        <v>116</v>
      </c>
      <c r="E19" s="30" t="s">
        <v>143</v>
      </c>
      <c r="F19" s="28" t="s">
        <v>144</v>
      </c>
      <c r="G19" s="1">
        <v>18.18</v>
      </c>
      <c r="H19" s="1">
        <f>G19*A19</f>
        <v>3.4542000000000002</v>
      </c>
      <c r="I19" s="45" t="s">
        <v>146</v>
      </c>
      <c r="J19" s="56" t="s">
        <v>564</v>
      </c>
      <c r="K19" s="21"/>
      <c r="L19" s="21"/>
      <c r="M19" s="21"/>
      <c r="N19" s="21"/>
      <c r="O19" s="21"/>
      <c r="P19" s="21"/>
      <c r="Q19" s="21"/>
      <c r="R19" s="21"/>
      <c r="S19" s="21"/>
      <c r="T19" s="21"/>
      <c r="U19" s="21"/>
      <c r="V19" s="21"/>
    </row>
    <row r="20" spans="1:22">
      <c r="A20" s="5">
        <v>2</v>
      </c>
      <c r="C20" t="s">
        <v>24</v>
      </c>
      <c r="D20" t="s">
        <v>36</v>
      </c>
      <c r="E20" s="3" t="s">
        <v>26</v>
      </c>
      <c r="F20" t="s">
        <v>27</v>
      </c>
      <c r="G20" s="1">
        <v>8.4499999999999993</v>
      </c>
      <c r="H20" s="1">
        <f t="shared" si="1"/>
        <v>16.899999999999999</v>
      </c>
      <c r="I20" t="s">
        <v>80</v>
      </c>
      <c r="J20" s="56" t="s">
        <v>564</v>
      </c>
      <c r="K20" s="21"/>
      <c r="L20" s="21"/>
      <c r="M20" s="21"/>
      <c r="N20" s="21"/>
      <c r="O20" s="21"/>
      <c r="P20" s="21"/>
      <c r="Q20" s="21"/>
      <c r="R20" s="21"/>
      <c r="S20" s="21"/>
      <c r="T20" s="21"/>
      <c r="U20" s="21"/>
      <c r="V20" s="21"/>
    </row>
    <row r="21" spans="1:22">
      <c r="A21" s="5">
        <v>2</v>
      </c>
      <c r="C21" t="s">
        <v>25</v>
      </c>
      <c r="D21" t="s">
        <v>36</v>
      </c>
      <c r="E21" t="s">
        <v>26</v>
      </c>
      <c r="F21" t="s">
        <v>27</v>
      </c>
      <c r="G21" s="1">
        <v>8.89</v>
      </c>
      <c r="H21" s="1">
        <f t="shared" si="1"/>
        <v>17.78</v>
      </c>
      <c r="I21" t="s">
        <v>80</v>
      </c>
      <c r="J21" s="56" t="s">
        <v>564</v>
      </c>
      <c r="K21" s="21"/>
      <c r="L21" s="21"/>
      <c r="M21" s="21"/>
      <c r="N21" s="21"/>
      <c r="O21" s="21"/>
      <c r="P21" s="21"/>
      <c r="Q21" s="21"/>
      <c r="R21" s="21"/>
      <c r="S21" s="21"/>
      <c r="T21" s="21"/>
      <c r="U21" s="21"/>
      <c r="V21" s="21"/>
    </row>
    <row r="22" spans="1:22">
      <c r="A22" s="5">
        <v>8</v>
      </c>
      <c r="C22" t="s">
        <v>40</v>
      </c>
      <c r="D22" t="s">
        <v>41</v>
      </c>
      <c r="E22" t="s">
        <v>42</v>
      </c>
      <c r="F22" s="8">
        <v>14059</v>
      </c>
      <c r="G22" s="1">
        <v>0.74</v>
      </c>
      <c r="H22" s="1">
        <f>G22*A22</f>
        <v>5.92</v>
      </c>
      <c r="J22" s="56" t="s">
        <v>564</v>
      </c>
      <c r="K22" s="21"/>
      <c r="L22" s="21"/>
      <c r="M22" s="21"/>
      <c r="N22" s="21"/>
      <c r="O22" s="21"/>
      <c r="P22" s="21"/>
      <c r="Q22" s="21"/>
      <c r="R22" s="21"/>
      <c r="S22" s="21"/>
      <c r="T22" s="21"/>
      <c r="U22" s="21"/>
      <c r="V22" s="21"/>
    </row>
    <row r="23" spans="1:22">
      <c r="A23" s="5">
        <v>54</v>
      </c>
      <c r="C23" t="s">
        <v>50</v>
      </c>
      <c r="D23" t="s">
        <v>69</v>
      </c>
      <c r="E23" s="3" t="s">
        <v>49</v>
      </c>
      <c r="F23" s="9">
        <v>14122</v>
      </c>
      <c r="G23" s="1">
        <v>0.21</v>
      </c>
      <c r="H23" s="1">
        <f>G23*A23</f>
        <v>11.34</v>
      </c>
      <c r="I23" s="28"/>
      <c r="J23" s="56" t="s">
        <v>564</v>
      </c>
      <c r="K23" s="21"/>
      <c r="L23" s="21"/>
      <c r="M23" s="21"/>
      <c r="N23" s="21"/>
      <c r="O23" s="21"/>
      <c r="P23" s="21"/>
      <c r="Q23" s="21"/>
      <c r="R23" s="21"/>
      <c r="S23" s="21"/>
      <c r="T23" s="21"/>
      <c r="U23" s="21"/>
      <c r="V23" s="21"/>
    </row>
    <row r="24" spans="1:22">
      <c r="A24" s="5">
        <v>2</v>
      </c>
      <c r="C24" t="s">
        <v>115</v>
      </c>
      <c r="D24" t="s">
        <v>117</v>
      </c>
      <c r="E24" s="3" t="s">
        <v>118</v>
      </c>
      <c r="F24" t="s">
        <v>119</v>
      </c>
      <c r="G24" s="1">
        <v>5.88</v>
      </c>
      <c r="H24" s="1">
        <f>G24*A24</f>
        <v>11.76</v>
      </c>
      <c r="I24" s="46" t="s">
        <v>252</v>
      </c>
      <c r="J24" s="56" t="s">
        <v>564</v>
      </c>
      <c r="K24" s="21"/>
      <c r="L24" s="21"/>
      <c r="M24" s="21"/>
      <c r="N24" s="21"/>
      <c r="O24" s="21"/>
      <c r="P24" s="21"/>
      <c r="Q24" s="21"/>
      <c r="R24" s="21"/>
      <c r="S24" s="21"/>
      <c r="T24" s="21"/>
      <c r="U24" s="21"/>
      <c r="V24" s="21"/>
    </row>
    <row r="25" spans="1:22">
      <c r="A25" s="5">
        <v>1</v>
      </c>
      <c r="C25" t="s">
        <v>113</v>
      </c>
      <c r="D25" t="s">
        <v>112</v>
      </c>
      <c r="E25" t="s">
        <v>111</v>
      </c>
      <c r="F25" s="28" t="s">
        <v>110</v>
      </c>
      <c r="G25" s="1">
        <v>4.04</v>
      </c>
      <c r="H25" s="1">
        <f t="shared" si="1"/>
        <v>4.04</v>
      </c>
      <c r="J25" s="56" t="s">
        <v>564</v>
      </c>
      <c r="K25" s="21"/>
      <c r="L25" s="21"/>
      <c r="M25" s="21"/>
      <c r="N25" s="21"/>
      <c r="O25" s="21"/>
      <c r="P25" s="21"/>
      <c r="Q25" s="21"/>
      <c r="R25" s="21"/>
      <c r="S25" s="21"/>
      <c r="T25" s="21"/>
      <c r="U25" s="21"/>
      <c r="V25" s="21"/>
    </row>
    <row r="26" spans="1:22" s="28" customFormat="1">
      <c r="A26" s="31">
        <v>1</v>
      </c>
      <c r="C26" s="28" t="s">
        <v>150</v>
      </c>
      <c r="D26" s="28" t="s">
        <v>151</v>
      </c>
      <c r="E26" s="2" t="s">
        <v>152</v>
      </c>
      <c r="F26" s="2"/>
      <c r="G26" s="37">
        <v>0</v>
      </c>
      <c r="H26" s="37">
        <f t="shared" si="1"/>
        <v>0</v>
      </c>
      <c r="I26" s="2"/>
      <c r="J26" s="56" t="s">
        <v>564</v>
      </c>
      <c r="K26" s="21"/>
      <c r="L26" s="21"/>
      <c r="M26" s="21"/>
      <c r="N26" s="21"/>
      <c r="O26" s="21"/>
      <c r="P26" s="21"/>
      <c r="Q26" s="21"/>
      <c r="R26" s="21"/>
      <c r="S26" s="21"/>
      <c r="T26" s="21"/>
      <c r="U26" s="21"/>
      <c r="V26" s="21"/>
    </row>
    <row r="27" spans="1:22" s="28" customFormat="1">
      <c r="A27" s="31">
        <v>1</v>
      </c>
      <c r="C27" s="28" t="s">
        <v>153</v>
      </c>
      <c r="D27" s="28" t="s">
        <v>154</v>
      </c>
      <c r="E27" s="2" t="s">
        <v>187</v>
      </c>
      <c r="F27" s="2"/>
      <c r="G27" s="37">
        <v>0</v>
      </c>
      <c r="H27" s="37">
        <f t="shared" si="1"/>
        <v>0</v>
      </c>
      <c r="I27" s="2"/>
      <c r="J27" s="56" t="s">
        <v>564</v>
      </c>
      <c r="K27" s="21"/>
      <c r="L27" s="21"/>
      <c r="M27" s="21"/>
      <c r="N27" s="21"/>
      <c r="O27" s="21"/>
      <c r="P27" s="21"/>
      <c r="Q27" s="21"/>
      <c r="R27" s="21"/>
      <c r="S27" s="21"/>
      <c r="T27" s="21"/>
      <c r="U27" s="21"/>
      <c r="V27" s="21"/>
    </row>
    <row r="28" spans="1:22">
      <c r="A28" s="5">
        <v>1</v>
      </c>
      <c r="C28" t="s">
        <v>52</v>
      </c>
      <c r="D28" t="s">
        <v>53</v>
      </c>
      <c r="E28" t="s">
        <v>114</v>
      </c>
      <c r="F28" s="8"/>
      <c r="G28" s="1">
        <v>10</v>
      </c>
      <c r="H28" s="37">
        <f t="shared" si="1"/>
        <v>10</v>
      </c>
      <c r="I28" t="s">
        <v>38</v>
      </c>
      <c r="J28" s="56" t="s">
        <v>564</v>
      </c>
      <c r="K28" s="21"/>
      <c r="L28" s="21"/>
      <c r="M28" s="21"/>
      <c r="N28" s="21"/>
      <c r="O28" s="21"/>
      <c r="P28" s="21"/>
      <c r="Q28" s="21"/>
      <c r="R28" s="21"/>
      <c r="S28" s="21"/>
      <c r="T28" s="21"/>
      <c r="U28" s="21"/>
      <c r="V28" s="21"/>
    </row>
    <row r="29" spans="1:22">
      <c r="A29" s="5">
        <v>1</v>
      </c>
      <c r="C29" t="s">
        <v>63</v>
      </c>
      <c r="D29" t="s">
        <v>64</v>
      </c>
      <c r="E29" s="28" t="s">
        <v>646</v>
      </c>
      <c r="F29" s="8"/>
      <c r="G29" s="1">
        <v>7</v>
      </c>
      <c r="H29" s="1">
        <f>G29*A29</f>
        <v>7</v>
      </c>
      <c r="J29" s="56" t="s">
        <v>564</v>
      </c>
      <c r="K29" s="21"/>
      <c r="L29" s="21"/>
      <c r="M29" s="21"/>
      <c r="N29" s="21"/>
      <c r="O29" s="21"/>
      <c r="P29" s="21"/>
      <c r="Q29" s="21"/>
      <c r="R29" s="21"/>
      <c r="S29" s="21"/>
      <c r="T29" s="21"/>
      <c r="U29" s="21"/>
      <c r="V29" s="21"/>
    </row>
    <row r="30" spans="1:22">
      <c r="A30" s="5">
        <v>1</v>
      </c>
      <c r="C30" t="s">
        <v>30</v>
      </c>
      <c r="D30" t="s">
        <v>31</v>
      </c>
      <c r="E30" t="s">
        <v>11</v>
      </c>
      <c r="F30" t="s">
        <v>12</v>
      </c>
      <c r="G30" s="1">
        <v>195.57</v>
      </c>
      <c r="H30" s="1">
        <f>G30*A30</f>
        <v>195.57</v>
      </c>
      <c r="I30" t="s">
        <v>84</v>
      </c>
      <c r="J30" s="56" t="s">
        <v>564</v>
      </c>
      <c r="K30" s="21"/>
      <c r="L30" s="21"/>
      <c r="M30" s="21"/>
      <c r="N30" s="21"/>
      <c r="O30" s="21"/>
      <c r="P30" s="21"/>
      <c r="Q30" s="21"/>
      <c r="R30" s="21"/>
      <c r="S30" s="21"/>
      <c r="T30" s="21"/>
      <c r="U30" s="21"/>
      <c r="V30" s="21"/>
    </row>
    <row r="31" spans="1:22">
      <c r="A31" s="5">
        <v>3</v>
      </c>
      <c r="C31" t="s">
        <v>37</v>
      </c>
      <c r="D31" t="s">
        <v>44</v>
      </c>
      <c r="E31" s="16" t="s">
        <v>106</v>
      </c>
      <c r="F31" s="16" t="s">
        <v>103</v>
      </c>
      <c r="G31" s="17">
        <v>9</v>
      </c>
      <c r="H31" s="17">
        <f t="shared" si="1"/>
        <v>27</v>
      </c>
      <c r="I31" s="16" t="s">
        <v>133</v>
      </c>
      <c r="J31" s="56" t="s">
        <v>564</v>
      </c>
      <c r="K31" s="21"/>
      <c r="L31" s="21"/>
      <c r="M31" s="21"/>
      <c r="N31" s="21"/>
      <c r="O31" s="21"/>
      <c r="P31" s="21"/>
      <c r="Q31" s="21"/>
      <c r="R31" s="21"/>
      <c r="S31" s="21"/>
      <c r="T31" s="21"/>
      <c r="U31" s="21"/>
      <c r="V31" s="21"/>
    </row>
    <row r="32" spans="1:22" s="28" customFormat="1">
      <c r="A32" s="31">
        <v>10</v>
      </c>
      <c r="C32" s="28" t="s">
        <v>174</v>
      </c>
      <c r="D32" s="28" t="s">
        <v>148</v>
      </c>
      <c r="E32" s="33" t="s">
        <v>635</v>
      </c>
      <c r="F32" s="33" t="s">
        <v>171</v>
      </c>
      <c r="G32" s="12">
        <v>0.26</v>
      </c>
      <c r="H32" s="12">
        <f t="shared" si="1"/>
        <v>2.6</v>
      </c>
      <c r="I32" s="33"/>
      <c r="J32" s="56" t="s">
        <v>564</v>
      </c>
      <c r="K32" s="21"/>
      <c r="L32" s="21"/>
      <c r="M32" s="21"/>
      <c r="N32" s="21"/>
      <c r="O32" s="21"/>
      <c r="P32" s="21"/>
      <c r="Q32" s="21"/>
      <c r="R32" s="21"/>
      <c r="S32" s="21"/>
      <c r="T32" s="21"/>
      <c r="U32" s="21"/>
      <c r="V32" s="21"/>
    </row>
    <row r="33" spans="1:22" s="28" customFormat="1">
      <c r="A33" s="31">
        <v>2</v>
      </c>
      <c r="C33" s="28" t="s">
        <v>175</v>
      </c>
      <c r="D33" s="28" t="s">
        <v>149</v>
      </c>
      <c r="E33" s="33" t="s">
        <v>635</v>
      </c>
      <c r="F33" s="33" t="s">
        <v>172</v>
      </c>
      <c r="G33" s="12">
        <v>0.14000000000000001</v>
      </c>
      <c r="H33" s="12">
        <f t="shared" si="1"/>
        <v>0.28000000000000003</v>
      </c>
      <c r="I33" s="33"/>
      <c r="J33" s="56" t="s">
        <v>564</v>
      </c>
      <c r="K33" s="21"/>
      <c r="L33" s="21"/>
      <c r="M33" s="21"/>
      <c r="N33" s="21"/>
      <c r="O33" s="21"/>
      <c r="P33" s="21"/>
      <c r="Q33" s="21"/>
      <c r="R33" s="21"/>
      <c r="S33" s="21"/>
      <c r="T33" s="21"/>
      <c r="U33" s="21"/>
      <c r="V33" s="21"/>
    </row>
    <row r="34" spans="1:22" s="28" customFormat="1">
      <c r="A34" s="31">
        <v>3</v>
      </c>
      <c r="C34" s="28" t="s">
        <v>176</v>
      </c>
      <c r="D34" s="28" t="s">
        <v>149</v>
      </c>
      <c r="E34" s="33" t="s">
        <v>635</v>
      </c>
      <c r="F34" s="33" t="s">
        <v>173</v>
      </c>
      <c r="G34" s="12">
        <v>0.1</v>
      </c>
      <c r="H34" s="12">
        <f t="shared" si="1"/>
        <v>0.30000000000000004</v>
      </c>
      <c r="I34" s="33"/>
      <c r="J34" s="56" t="s">
        <v>564</v>
      </c>
      <c r="K34" s="21"/>
      <c r="L34" s="21"/>
      <c r="M34" s="21"/>
      <c r="N34" s="21"/>
      <c r="O34" s="21"/>
      <c r="P34" s="21"/>
      <c r="Q34" s="21"/>
      <c r="R34" s="21"/>
      <c r="S34" s="21"/>
      <c r="T34" s="21"/>
      <c r="U34" s="21"/>
      <c r="V34" s="21"/>
    </row>
    <row r="35" spans="1:22">
      <c r="A35" s="5"/>
      <c r="F35" s="8"/>
      <c r="G35" s="1"/>
      <c r="H35" s="1"/>
      <c r="K35" s="21"/>
      <c r="L35" s="21"/>
      <c r="M35" s="21"/>
      <c r="N35" s="21"/>
      <c r="O35" s="21"/>
      <c r="P35" s="21"/>
      <c r="Q35" s="21"/>
      <c r="R35" s="21"/>
      <c r="S35" s="21"/>
      <c r="T35" s="21"/>
      <c r="U35" s="21"/>
      <c r="V35" s="21"/>
    </row>
    <row r="36" spans="1:22">
      <c r="A36" s="5"/>
      <c r="F36" s="8" t="s">
        <v>65</v>
      </c>
      <c r="G36" s="1"/>
      <c r="H36" s="1">
        <f>SUM(H10:H34)</f>
        <v>755.57379999999978</v>
      </c>
      <c r="K36" s="21"/>
      <c r="L36" s="21"/>
      <c r="M36" s="21"/>
      <c r="N36" s="21"/>
      <c r="O36" s="21"/>
      <c r="P36" s="21"/>
      <c r="Q36" s="21"/>
      <c r="R36" s="21"/>
      <c r="S36" s="21"/>
      <c r="T36" s="21"/>
      <c r="U36" s="21"/>
      <c r="V36" s="21"/>
    </row>
    <row r="37" spans="1:22" ht="36" customHeight="1">
      <c r="A37" s="5"/>
      <c r="F37" s="8"/>
      <c r="G37" s="1"/>
      <c r="H37" s="1"/>
      <c r="K37" s="21"/>
      <c r="L37" s="21"/>
      <c r="M37" s="21"/>
      <c r="N37" s="21"/>
      <c r="O37" s="21"/>
      <c r="P37" s="21"/>
      <c r="Q37" s="21"/>
      <c r="R37" s="21"/>
      <c r="S37" s="21"/>
      <c r="T37" s="21"/>
      <c r="U37" s="21"/>
      <c r="V37" s="21"/>
    </row>
    <row r="38" spans="1:22">
      <c r="A38" s="5"/>
      <c r="B38" s="6" t="s">
        <v>1</v>
      </c>
      <c r="C38" s="6"/>
      <c r="D38" s="6"/>
      <c r="E38" s="6"/>
      <c r="F38" s="11"/>
      <c r="G38" s="7"/>
      <c r="H38" s="7"/>
      <c r="K38" s="21"/>
      <c r="L38" s="21"/>
      <c r="M38" s="21"/>
      <c r="N38" s="21"/>
      <c r="O38" s="21"/>
      <c r="P38" s="21"/>
      <c r="Q38" s="21"/>
      <c r="R38" s="21"/>
      <c r="S38" s="21"/>
      <c r="T38" s="21"/>
      <c r="U38" s="21"/>
      <c r="V38" s="21"/>
    </row>
    <row r="39" spans="1:22">
      <c r="A39" s="5">
        <v>0.3</v>
      </c>
      <c r="C39" t="s">
        <v>61</v>
      </c>
      <c r="D39" t="s">
        <v>60</v>
      </c>
      <c r="E39" s="3" t="s">
        <v>58</v>
      </c>
      <c r="F39" s="9" t="s">
        <v>59</v>
      </c>
      <c r="G39" s="1">
        <v>12.26</v>
      </c>
      <c r="H39" s="1">
        <f t="shared" ref="H39:H46" si="2">G39*A39</f>
        <v>3.6779999999999999</v>
      </c>
      <c r="J39" s="56" t="s">
        <v>564</v>
      </c>
      <c r="K39" s="21"/>
      <c r="L39" s="21"/>
      <c r="M39" s="21"/>
      <c r="N39" s="21"/>
      <c r="O39" s="21"/>
      <c r="P39" s="21"/>
      <c r="Q39" s="21"/>
      <c r="R39" s="21"/>
      <c r="S39" s="21"/>
      <c r="T39" s="21"/>
      <c r="U39" s="21"/>
      <c r="V39" s="21"/>
    </row>
    <row r="40" spans="1:22">
      <c r="A40" s="5">
        <v>0.3</v>
      </c>
      <c r="C40" s="28" t="s">
        <v>752</v>
      </c>
      <c r="D40" t="s">
        <v>55</v>
      </c>
      <c r="E40" s="3" t="s">
        <v>57</v>
      </c>
      <c r="F40" s="9" t="s">
        <v>56</v>
      </c>
      <c r="G40" s="1">
        <v>8.3000000000000007</v>
      </c>
      <c r="H40" s="1">
        <f t="shared" si="2"/>
        <v>2.4900000000000002</v>
      </c>
      <c r="J40" s="56" t="s">
        <v>564</v>
      </c>
      <c r="K40" s="21"/>
      <c r="L40" s="21"/>
      <c r="M40" s="21"/>
      <c r="N40" s="21"/>
      <c r="O40" s="21"/>
      <c r="P40" s="21"/>
      <c r="Q40" s="21"/>
      <c r="R40" s="21"/>
      <c r="S40" s="21"/>
      <c r="T40" s="21"/>
      <c r="U40" s="21"/>
      <c r="V40" s="21"/>
    </row>
    <row r="41" spans="1:22">
      <c r="A41" s="5">
        <f>12/50</f>
        <v>0.24</v>
      </c>
      <c r="C41" t="s">
        <v>71</v>
      </c>
      <c r="D41" t="s">
        <v>72</v>
      </c>
      <c r="E41" t="s">
        <v>73</v>
      </c>
      <c r="F41" s="8" t="s">
        <v>74</v>
      </c>
      <c r="G41" s="1">
        <v>9.27</v>
      </c>
      <c r="H41" s="1">
        <f t="shared" si="2"/>
        <v>2.2247999999999997</v>
      </c>
      <c r="J41" s="56" t="s">
        <v>564</v>
      </c>
      <c r="K41" s="21"/>
      <c r="L41" s="21"/>
      <c r="M41" s="21"/>
      <c r="N41" s="21"/>
      <c r="O41" s="21"/>
      <c r="P41" s="21"/>
      <c r="Q41" s="21"/>
      <c r="R41" s="21"/>
      <c r="S41" s="21"/>
      <c r="T41" s="21"/>
      <c r="U41" s="21"/>
      <c r="V41" s="21"/>
    </row>
    <row r="42" spans="1:22">
      <c r="A42" s="5">
        <f>22/50</f>
        <v>0.44</v>
      </c>
      <c r="B42" s="14"/>
      <c r="C42" t="s">
        <v>96</v>
      </c>
      <c r="D42" t="s">
        <v>97</v>
      </c>
      <c r="E42" s="14" t="s">
        <v>99</v>
      </c>
      <c r="F42" s="8" t="s">
        <v>98</v>
      </c>
      <c r="G42" s="15">
        <v>10.07</v>
      </c>
      <c r="H42" s="1">
        <f t="shared" si="2"/>
        <v>4.4308000000000005</v>
      </c>
      <c r="J42" s="56" t="s">
        <v>564</v>
      </c>
      <c r="K42" s="21"/>
      <c r="L42" s="21"/>
      <c r="M42" s="21"/>
      <c r="N42" s="21"/>
      <c r="O42" s="21"/>
      <c r="P42" s="21"/>
      <c r="Q42" s="21"/>
      <c r="R42" s="21"/>
      <c r="S42" s="21"/>
      <c r="T42" s="21"/>
      <c r="U42" s="21"/>
      <c r="V42" s="21"/>
    </row>
    <row r="43" spans="1:22">
      <c r="A43" s="13">
        <f>12/100</f>
        <v>0.12</v>
      </c>
      <c r="B43" s="14"/>
      <c r="C43" s="14" t="s">
        <v>92</v>
      </c>
      <c r="D43" s="28" t="s">
        <v>751</v>
      </c>
      <c r="E43" s="14" t="s">
        <v>93</v>
      </c>
      <c r="F43" s="8" t="s">
        <v>94</v>
      </c>
      <c r="G43" s="15">
        <v>6.4</v>
      </c>
      <c r="H43" s="1">
        <f t="shared" si="2"/>
        <v>0.76800000000000002</v>
      </c>
      <c r="I43" s="14"/>
      <c r="J43" s="56" t="s">
        <v>564</v>
      </c>
      <c r="K43" s="21"/>
      <c r="L43" s="21"/>
      <c r="M43" s="21"/>
      <c r="N43" s="21"/>
      <c r="O43" s="21"/>
      <c r="P43" s="21"/>
      <c r="Q43" s="21"/>
      <c r="R43" s="21"/>
      <c r="S43" s="21"/>
      <c r="T43" s="21"/>
      <c r="U43" s="21"/>
      <c r="V43" s="21"/>
    </row>
    <row r="44" spans="1:22" s="28" customFormat="1" ht="15" customHeight="1">
      <c r="A44" s="31">
        <f>12/100</f>
        <v>0.12</v>
      </c>
      <c r="C44" s="28" t="s">
        <v>732</v>
      </c>
      <c r="D44" s="28" t="s">
        <v>753</v>
      </c>
      <c r="E44" s="30" t="s">
        <v>734</v>
      </c>
      <c r="F44" s="28" t="s">
        <v>733</v>
      </c>
      <c r="G44" s="29">
        <v>4.53</v>
      </c>
      <c r="H44" s="29">
        <f t="shared" si="2"/>
        <v>0.54359999999999997</v>
      </c>
      <c r="J44" s="56" t="s">
        <v>564</v>
      </c>
    </row>
    <row r="45" spans="1:22" s="28" customFormat="1">
      <c r="A45" s="31">
        <f>12/100</f>
        <v>0.12</v>
      </c>
      <c r="C45" s="28" t="s">
        <v>552</v>
      </c>
      <c r="D45" s="28" t="s">
        <v>754</v>
      </c>
      <c r="E45" s="30" t="s">
        <v>550</v>
      </c>
      <c r="F45" s="28" t="s">
        <v>551</v>
      </c>
      <c r="G45" s="29">
        <v>12.3</v>
      </c>
      <c r="H45" s="29">
        <f>G45*A45</f>
        <v>1.476</v>
      </c>
      <c r="J45" s="56" t="s">
        <v>564</v>
      </c>
      <c r="K45" s="21"/>
      <c r="L45" s="21"/>
      <c r="M45" s="21"/>
      <c r="N45" s="21"/>
      <c r="O45" s="21"/>
      <c r="P45" s="21"/>
      <c r="Q45" s="21"/>
      <c r="R45" s="21"/>
      <c r="S45" s="21"/>
      <c r="T45" s="21"/>
      <c r="U45" s="21"/>
      <c r="V45" s="21"/>
    </row>
    <row r="46" spans="1:22">
      <c r="A46" s="5">
        <v>4</v>
      </c>
      <c r="C46" t="s">
        <v>123</v>
      </c>
      <c r="D46" t="s">
        <v>122</v>
      </c>
      <c r="E46" s="3" t="s">
        <v>121</v>
      </c>
      <c r="F46" s="9" t="s">
        <v>120</v>
      </c>
      <c r="G46" s="1">
        <v>4.3499999999999996</v>
      </c>
      <c r="H46" s="1">
        <f t="shared" si="2"/>
        <v>17.399999999999999</v>
      </c>
      <c r="J46" s="56" t="s">
        <v>564</v>
      </c>
      <c r="K46" s="21"/>
      <c r="L46" s="21"/>
      <c r="M46" s="21"/>
      <c r="N46" s="21"/>
      <c r="O46" s="21"/>
      <c r="P46" s="21"/>
      <c r="Q46" s="21"/>
      <c r="R46" s="21"/>
      <c r="S46" s="21"/>
      <c r="T46" s="21"/>
      <c r="U46" s="21"/>
      <c r="V46" s="21"/>
    </row>
    <row r="47" spans="1:22">
      <c r="A47" s="5">
        <v>34</v>
      </c>
      <c r="C47" t="s">
        <v>68</v>
      </c>
      <c r="D47" t="s">
        <v>70</v>
      </c>
      <c r="E47" s="3" t="s">
        <v>66</v>
      </c>
      <c r="F47" s="8" t="s">
        <v>67</v>
      </c>
      <c r="G47" s="1">
        <v>0.27</v>
      </c>
      <c r="H47" s="1">
        <f t="shared" si="1"/>
        <v>9.18</v>
      </c>
      <c r="J47" s="56" t="s">
        <v>564</v>
      </c>
      <c r="K47" s="21"/>
      <c r="L47" s="21"/>
      <c r="M47" s="21"/>
      <c r="N47" s="21"/>
      <c r="O47" s="21"/>
      <c r="P47" s="21"/>
      <c r="Q47" s="21"/>
      <c r="R47" s="21"/>
      <c r="S47" s="21"/>
      <c r="T47" s="21"/>
      <c r="U47" s="21"/>
      <c r="V47" s="21"/>
    </row>
    <row r="48" spans="1:22">
      <c r="A48" s="5">
        <v>2</v>
      </c>
      <c r="C48" t="s">
        <v>76</v>
      </c>
      <c r="D48" t="s">
        <v>78</v>
      </c>
      <c r="E48" t="s">
        <v>75</v>
      </c>
      <c r="F48" s="8" t="s">
        <v>79</v>
      </c>
      <c r="G48" s="1">
        <v>16.059999999999999</v>
      </c>
      <c r="H48" s="1">
        <f>G48*A48</f>
        <v>32.119999999999997</v>
      </c>
      <c r="I48" t="s">
        <v>81</v>
      </c>
      <c r="J48" s="56" t="s">
        <v>564</v>
      </c>
      <c r="K48" s="21"/>
      <c r="L48" s="21"/>
      <c r="M48" s="21"/>
      <c r="N48" s="21"/>
      <c r="O48" s="21"/>
      <c r="P48" s="21"/>
      <c r="Q48" s="21"/>
      <c r="R48" s="21"/>
      <c r="S48" s="21"/>
      <c r="T48" s="21"/>
      <c r="U48" s="21"/>
      <c r="V48" s="21"/>
    </row>
    <row r="49" spans="1:22">
      <c r="A49" s="5">
        <v>2</v>
      </c>
      <c r="C49" t="s">
        <v>77</v>
      </c>
      <c r="D49" t="s">
        <v>78</v>
      </c>
      <c r="E49" t="s">
        <v>75</v>
      </c>
      <c r="F49" s="8" t="s">
        <v>79</v>
      </c>
      <c r="G49" s="1">
        <v>17.38</v>
      </c>
      <c r="H49" s="1">
        <f>G49*A49</f>
        <v>34.76</v>
      </c>
      <c r="I49" t="s">
        <v>81</v>
      </c>
      <c r="J49" s="56" t="s">
        <v>564</v>
      </c>
      <c r="K49" s="21"/>
      <c r="L49" s="21"/>
      <c r="M49" s="21"/>
      <c r="N49" s="21"/>
      <c r="O49" s="21"/>
      <c r="P49" s="21"/>
      <c r="Q49" s="21"/>
      <c r="R49" s="21"/>
      <c r="S49" s="21"/>
      <c r="T49" s="21"/>
      <c r="U49" s="21"/>
      <c r="V49" s="21"/>
    </row>
    <row r="50" spans="1:22">
      <c r="A50" s="5">
        <v>4</v>
      </c>
      <c r="C50" s="28" t="s">
        <v>737</v>
      </c>
      <c r="D50" t="s">
        <v>82</v>
      </c>
      <c r="E50" s="30" t="s">
        <v>738</v>
      </c>
      <c r="F50" s="32" t="s">
        <v>739</v>
      </c>
      <c r="G50" s="1"/>
      <c r="H50" s="1">
        <f>G50*A50</f>
        <v>0</v>
      </c>
      <c r="J50" s="56" t="s">
        <v>564</v>
      </c>
      <c r="K50" s="21"/>
      <c r="L50" s="21"/>
      <c r="M50" s="21"/>
      <c r="N50" s="21"/>
      <c r="O50" s="21"/>
      <c r="P50" s="21"/>
      <c r="Q50" s="21"/>
      <c r="R50" s="21"/>
      <c r="S50" s="21"/>
      <c r="T50" s="21"/>
      <c r="U50" s="21"/>
      <c r="V50" s="21"/>
    </row>
    <row r="51" spans="1:22">
      <c r="A51" s="5">
        <v>1</v>
      </c>
      <c r="C51" t="s">
        <v>85</v>
      </c>
      <c r="D51" t="s">
        <v>88</v>
      </c>
      <c r="E51" s="16" t="s">
        <v>106</v>
      </c>
      <c r="F51" s="18" t="s">
        <v>107</v>
      </c>
      <c r="G51" s="17">
        <v>72</v>
      </c>
      <c r="H51" s="17">
        <f t="shared" si="1"/>
        <v>72</v>
      </c>
      <c r="I51" s="16" t="s">
        <v>133</v>
      </c>
      <c r="J51" s="56" t="s">
        <v>564</v>
      </c>
      <c r="K51" s="21"/>
      <c r="L51" s="21"/>
      <c r="M51" s="21"/>
      <c r="N51" s="21"/>
      <c r="O51" s="21"/>
      <c r="P51" s="21"/>
      <c r="Q51" s="21"/>
      <c r="R51" s="21"/>
      <c r="S51" s="21"/>
      <c r="T51" s="21"/>
      <c r="U51" s="21"/>
      <c r="V51" s="21"/>
    </row>
    <row r="52" spans="1:22">
      <c r="A52" s="5">
        <v>1</v>
      </c>
      <c r="C52" t="s">
        <v>86</v>
      </c>
      <c r="D52" t="s">
        <v>88</v>
      </c>
      <c r="E52" s="16" t="s">
        <v>106</v>
      </c>
      <c r="F52" s="18" t="s">
        <v>108</v>
      </c>
      <c r="G52" s="17">
        <v>72</v>
      </c>
      <c r="H52" s="17">
        <f t="shared" si="1"/>
        <v>72</v>
      </c>
      <c r="I52" s="16" t="s">
        <v>133</v>
      </c>
      <c r="J52" s="56" t="s">
        <v>564</v>
      </c>
      <c r="K52" s="21"/>
      <c r="L52" s="21"/>
      <c r="M52" s="21"/>
      <c r="N52" s="21"/>
      <c r="O52" s="21"/>
      <c r="P52" s="21"/>
      <c r="Q52" s="21"/>
      <c r="R52" s="21"/>
      <c r="S52" s="21"/>
      <c r="T52" s="21"/>
      <c r="U52" s="21"/>
      <c r="V52" s="21"/>
    </row>
    <row r="53" spans="1:22">
      <c r="A53" s="5">
        <v>1</v>
      </c>
      <c r="C53" t="s">
        <v>87</v>
      </c>
      <c r="D53" t="s">
        <v>89</v>
      </c>
      <c r="E53" s="16" t="s">
        <v>106</v>
      </c>
      <c r="F53" s="18" t="s">
        <v>104</v>
      </c>
      <c r="G53" s="17">
        <v>17</v>
      </c>
      <c r="H53" s="17">
        <f t="shared" si="1"/>
        <v>17</v>
      </c>
      <c r="I53" s="16" t="s">
        <v>133</v>
      </c>
      <c r="J53" s="56" t="s">
        <v>564</v>
      </c>
      <c r="K53" s="21"/>
      <c r="L53" s="21"/>
      <c r="M53" s="21"/>
      <c r="N53" s="21"/>
      <c r="O53" s="21"/>
      <c r="P53" s="21"/>
      <c r="Q53" s="21"/>
      <c r="R53" s="21"/>
      <c r="S53" s="21"/>
      <c r="T53" s="21"/>
      <c r="U53" s="21"/>
      <c r="V53" s="21"/>
    </row>
    <row r="54" spans="1:22">
      <c r="A54" s="5">
        <v>2</v>
      </c>
      <c r="C54" t="s">
        <v>90</v>
      </c>
      <c r="D54" t="s">
        <v>91</v>
      </c>
      <c r="E54" s="16" t="s">
        <v>106</v>
      </c>
      <c r="F54" s="18" t="s">
        <v>105</v>
      </c>
      <c r="G54" s="17">
        <v>38</v>
      </c>
      <c r="H54" s="17">
        <f t="shared" si="1"/>
        <v>76</v>
      </c>
      <c r="I54" s="16" t="s">
        <v>133</v>
      </c>
      <c r="J54" s="56" t="s">
        <v>564</v>
      </c>
      <c r="K54" s="21"/>
      <c r="L54" s="21"/>
      <c r="M54" s="21"/>
      <c r="N54" s="21"/>
      <c r="O54" s="21"/>
      <c r="P54" s="21"/>
      <c r="Q54" s="21"/>
      <c r="R54" s="21"/>
      <c r="S54" s="21"/>
      <c r="T54" s="21"/>
      <c r="U54" s="21"/>
      <c r="V54" s="21"/>
    </row>
    <row r="55" spans="1:22" s="28" customFormat="1">
      <c r="A55" s="31">
        <v>4</v>
      </c>
      <c r="C55" s="28" t="s">
        <v>755</v>
      </c>
      <c r="D55" s="28" t="s">
        <v>736</v>
      </c>
      <c r="E55" s="33" t="s">
        <v>405</v>
      </c>
      <c r="F55" s="58" t="s">
        <v>735</v>
      </c>
      <c r="G55" s="12">
        <v>0</v>
      </c>
      <c r="H55" s="12">
        <f t="shared" si="1"/>
        <v>0</v>
      </c>
      <c r="I55" s="33"/>
      <c r="J55" s="56"/>
      <c r="K55" s="21"/>
      <c r="L55" s="21"/>
      <c r="M55" s="21"/>
      <c r="N55" s="21"/>
      <c r="O55" s="21"/>
      <c r="P55" s="21"/>
      <c r="Q55" s="21"/>
      <c r="R55" s="21"/>
      <c r="S55" s="21"/>
      <c r="T55" s="21"/>
      <c r="U55" s="21"/>
      <c r="V55" s="21"/>
    </row>
    <row r="56" spans="1:22" s="28" customFormat="1">
      <c r="A56" s="31">
        <v>10</v>
      </c>
      <c r="C56" s="28" t="s">
        <v>302</v>
      </c>
      <c r="D56" s="28" t="s">
        <v>149</v>
      </c>
      <c r="E56" s="33" t="s">
        <v>239</v>
      </c>
      <c r="F56" s="33" t="s">
        <v>303</v>
      </c>
      <c r="G56" s="12">
        <v>0.05</v>
      </c>
      <c r="H56" s="12">
        <f t="shared" si="1"/>
        <v>0.5</v>
      </c>
      <c r="I56" s="33" t="s">
        <v>299</v>
      </c>
      <c r="J56" s="56" t="s">
        <v>564</v>
      </c>
      <c r="K56" s="21"/>
      <c r="L56" s="21"/>
      <c r="M56" s="21"/>
      <c r="N56" s="21"/>
      <c r="O56" s="21"/>
      <c r="P56" s="21"/>
      <c r="Q56" s="21"/>
      <c r="R56" s="21"/>
      <c r="S56" s="21"/>
      <c r="T56" s="21"/>
      <c r="U56" s="21"/>
      <c r="V56" s="21"/>
    </row>
    <row r="57" spans="1:22">
      <c r="A57" s="31">
        <v>4</v>
      </c>
      <c r="B57" s="28"/>
      <c r="C57" s="28" t="s">
        <v>319</v>
      </c>
      <c r="D57" s="28" t="s">
        <v>321</v>
      </c>
      <c r="E57" s="33" t="s">
        <v>239</v>
      </c>
      <c r="F57" s="33" t="s">
        <v>325</v>
      </c>
      <c r="G57" s="12">
        <v>0</v>
      </c>
      <c r="H57" s="12">
        <f t="shared" si="1"/>
        <v>0</v>
      </c>
      <c r="I57" s="33" t="s">
        <v>181</v>
      </c>
      <c r="J57" s="56" t="s">
        <v>564</v>
      </c>
      <c r="K57" s="21"/>
      <c r="L57" s="21"/>
      <c r="M57" s="21"/>
      <c r="N57" s="21"/>
      <c r="O57" s="21"/>
      <c r="P57" s="21"/>
      <c r="Q57" s="21"/>
      <c r="R57" s="21"/>
      <c r="S57" s="21"/>
      <c r="T57" s="21"/>
      <c r="U57" s="21"/>
      <c r="V57" s="21"/>
    </row>
    <row r="58" spans="1:22">
      <c r="A58" s="31">
        <v>4</v>
      </c>
      <c r="B58" s="28"/>
      <c r="C58" s="28" t="s">
        <v>320</v>
      </c>
      <c r="D58" s="28" t="s">
        <v>321</v>
      </c>
      <c r="E58" s="33" t="s">
        <v>309</v>
      </c>
      <c r="F58" s="33" t="s">
        <v>324</v>
      </c>
      <c r="G58" s="12">
        <v>0</v>
      </c>
      <c r="H58" s="12">
        <f t="shared" si="1"/>
        <v>0</v>
      </c>
      <c r="I58" s="33" t="s">
        <v>181</v>
      </c>
      <c r="J58" s="56" t="s">
        <v>564</v>
      </c>
      <c r="K58" s="21"/>
      <c r="L58" s="21"/>
      <c r="M58" s="21"/>
      <c r="N58" s="21"/>
      <c r="O58" s="21"/>
      <c r="P58" s="21"/>
      <c r="Q58" s="21"/>
      <c r="R58" s="21"/>
      <c r="S58" s="21"/>
      <c r="T58" s="21"/>
      <c r="U58" s="21"/>
      <c r="V58" s="21"/>
    </row>
    <row r="59" spans="1:22" ht="15" customHeight="1">
      <c r="A59" s="5"/>
      <c r="G59" s="1"/>
      <c r="H59" s="1"/>
      <c r="K59" s="21"/>
      <c r="L59" s="21"/>
      <c r="M59" s="21"/>
      <c r="N59" s="21"/>
      <c r="O59" s="21"/>
      <c r="P59" s="21"/>
      <c r="Q59" s="21"/>
      <c r="R59" s="21"/>
      <c r="S59" s="21"/>
      <c r="T59" s="21"/>
      <c r="U59" s="21"/>
      <c r="V59" s="21"/>
    </row>
    <row r="60" spans="1:22">
      <c r="A60" s="5"/>
      <c r="F60" t="s">
        <v>65</v>
      </c>
      <c r="G60" s="1"/>
      <c r="H60" s="1">
        <f>SUM(H39:H58)</f>
        <v>346.57119999999998</v>
      </c>
      <c r="K60" s="21"/>
      <c r="L60" s="21"/>
      <c r="M60" s="21"/>
      <c r="N60" s="21"/>
      <c r="O60" s="21"/>
      <c r="P60" s="21"/>
      <c r="Q60" s="21"/>
      <c r="R60" s="21"/>
      <c r="S60" s="21"/>
      <c r="T60" s="21"/>
      <c r="U60" s="21"/>
      <c r="V60" s="21"/>
    </row>
    <row r="61" spans="1:22" ht="40.5" customHeight="1">
      <c r="A61" s="5"/>
      <c r="G61" s="1"/>
      <c r="H61" s="1"/>
      <c r="J61" s="28"/>
      <c r="K61" s="21"/>
      <c r="L61" s="21"/>
      <c r="M61" s="21"/>
      <c r="N61" s="21"/>
      <c r="O61" s="21"/>
      <c r="P61" s="21"/>
      <c r="Q61" s="21"/>
      <c r="R61" s="21"/>
      <c r="S61" s="21"/>
      <c r="T61" s="21"/>
      <c r="U61" s="21"/>
      <c r="V61" s="21"/>
    </row>
    <row r="62" spans="1:22" s="28" customFormat="1">
      <c r="A62" s="5"/>
      <c r="B62" s="6" t="s">
        <v>431</v>
      </c>
      <c r="C62" s="6"/>
      <c r="D62" s="6"/>
      <c r="E62" s="6"/>
      <c r="F62" s="6"/>
      <c r="G62" s="6"/>
      <c r="H62" s="6"/>
      <c r="I62"/>
      <c r="K62" s="21"/>
      <c r="L62" s="21"/>
      <c r="M62" s="21"/>
      <c r="N62" s="21"/>
      <c r="O62" s="21"/>
      <c r="P62" s="21"/>
      <c r="Q62" s="21"/>
      <c r="R62" s="21"/>
      <c r="S62" s="21"/>
      <c r="T62" s="21"/>
      <c r="U62" s="21"/>
      <c r="V62" s="21"/>
    </row>
    <row r="63" spans="1:22">
      <c r="A63" s="5">
        <v>4</v>
      </c>
      <c r="C63" t="s">
        <v>124</v>
      </c>
      <c r="D63" t="s">
        <v>125</v>
      </c>
      <c r="E63" s="3" t="s">
        <v>129</v>
      </c>
      <c r="F63" t="s">
        <v>128</v>
      </c>
      <c r="G63" s="1">
        <v>49.2</v>
      </c>
      <c r="H63" s="1">
        <f t="shared" ref="H63:H81" si="3">G63*A63</f>
        <v>196.8</v>
      </c>
      <c r="J63" s="56" t="s">
        <v>564</v>
      </c>
      <c r="K63" s="21"/>
      <c r="L63" s="21"/>
      <c r="M63" s="21"/>
      <c r="N63" s="21"/>
      <c r="O63" s="21"/>
      <c r="P63" s="21"/>
      <c r="Q63" s="21"/>
      <c r="R63" s="21"/>
      <c r="S63" s="21"/>
      <c r="T63" s="21"/>
      <c r="U63" s="21"/>
      <c r="V63" s="21"/>
    </row>
    <row r="64" spans="1:22">
      <c r="A64" s="5">
        <v>8</v>
      </c>
      <c r="B64" s="14"/>
      <c r="C64" t="s">
        <v>126</v>
      </c>
      <c r="D64" s="28" t="s">
        <v>127</v>
      </c>
      <c r="E64" s="14" t="s">
        <v>129</v>
      </c>
      <c r="F64" s="8" t="s">
        <v>128</v>
      </c>
      <c r="G64" s="15">
        <v>30.7</v>
      </c>
      <c r="H64" s="1">
        <f t="shared" si="3"/>
        <v>245.6</v>
      </c>
      <c r="J64" s="56" t="s">
        <v>564</v>
      </c>
      <c r="K64" s="21"/>
      <c r="L64" s="21"/>
      <c r="M64" s="21"/>
      <c r="N64" s="21"/>
      <c r="O64" s="21"/>
      <c r="P64" s="21"/>
      <c r="Q64" s="21"/>
      <c r="R64" s="21"/>
      <c r="S64" s="21"/>
      <c r="T64" s="21"/>
      <c r="U64" s="21"/>
      <c r="V64" s="21"/>
    </row>
    <row r="65" spans="1:22" s="28" customFormat="1">
      <c r="A65" s="31">
        <v>1</v>
      </c>
      <c r="B65" s="14"/>
      <c r="C65" s="28" t="s">
        <v>491</v>
      </c>
      <c r="D65" s="28" t="s">
        <v>432</v>
      </c>
      <c r="E65" s="30" t="s">
        <v>136</v>
      </c>
      <c r="F65" s="32" t="s">
        <v>137</v>
      </c>
      <c r="G65" s="34">
        <v>9.23</v>
      </c>
      <c r="H65" s="29">
        <f>G65*A65</f>
        <v>9.23</v>
      </c>
      <c r="J65" s="56" t="s">
        <v>564</v>
      </c>
      <c r="K65" s="21"/>
      <c r="L65" s="21"/>
      <c r="M65" s="21"/>
      <c r="N65" s="21"/>
      <c r="O65" s="21"/>
      <c r="P65" s="21"/>
      <c r="Q65" s="21"/>
      <c r="R65" s="21"/>
      <c r="S65" s="21"/>
      <c r="T65" s="21"/>
      <c r="U65" s="21"/>
      <c r="V65" s="21"/>
    </row>
    <row r="66" spans="1:22" s="28" customFormat="1">
      <c r="A66" s="31">
        <v>1</v>
      </c>
      <c r="B66" s="14"/>
      <c r="C66" s="28" t="s">
        <v>393</v>
      </c>
      <c r="D66" s="28" t="s">
        <v>679</v>
      </c>
      <c r="E66" s="30" t="s">
        <v>136</v>
      </c>
      <c r="F66" s="32" t="s">
        <v>137</v>
      </c>
      <c r="G66" s="34">
        <v>7.43</v>
      </c>
      <c r="H66" s="29">
        <f t="shared" si="3"/>
        <v>7.43</v>
      </c>
      <c r="J66" s="56" t="s">
        <v>564</v>
      </c>
      <c r="K66" s="21"/>
      <c r="L66" s="21"/>
      <c r="M66" s="21"/>
      <c r="N66" s="21"/>
      <c r="O66" s="21"/>
      <c r="P66" s="21"/>
      <c r="Q66" s="21"/>
      <c r="R66" s="21"/>
      <c r="S66" s="21"/>
      <c r="T66" s="21"/>
      <c r="U66" s="21"/>
      <c r="V66" s="21"/>
    </row>
    <row r="67" spans="1:22">
      <c r="A67" s="5">
        <v>4</v>
      </c>
      <c r="B67" s="14"/>
      <c r="C67" s="28" t="s">
        <v>155</v>
      </c>
      <c r="D67" s="28" t="s">
        <v>680</v>
      </c>
      <c r="E67" s="30" t="s">
        <v>136</v>
      </c>
      <c r="F67" s="8" t="s">
        <v>137</v>
      </c>
      <c r="G67" s="34">
        <v>8.75</v>
      </c>
      <c r="H67" s="29">
        <f t="shared" si="3"/>
        <v>35</v>
      </c>
      <c r="J67" s="56" t="s">
        <v>564</v>
      </c>
      <c r="K67" s="21"/>
      <c r="L67" s="21"/>
      <c r="M67" s="21"/>
      <c r="N67" s="21"/>
      <c r="O67" s="21"/>
      <c r="P67" s="21"/>
      <c r="Q67" s="21"/>
      <c r="R67" s="21"/>
      <c r="S67" s="21"/>
      <c r="T67" s="21"/>
      <c r="U67" s="21"/>
      <c r="V67" s="21"/>
    </row>
    <row r="68" spans="1:22" s="28" customFormat="1">
      <c r="A68" s="5">
        <v>4</v>
      </c>
      <c r="B68" s="14"/>
      <c r="C68" t="s">
        <v>135</v>
      </c>
      <c r="D68" s="28" t="s">
        <v>681</v>
      </c>
      <c r="E68" s="27" t="s">
        <v>136</v>
      </c>
      <c r="F68" s="8" t="s">
        <v>137</v>
      </c>
      <c r="G68" s="34">
        <v>10.36</v>
      </c>
      <c r="H68" s="29">
        <f t="shared" si="3"/>
        <v>41.44</v>
      </c>
      <c r="I68"/>
      <c r="J68" s="56" t="s">
        <v>564</v>
      </c>
      <c r="K68" s="21"/>
      <c r="L68" s="21"/>
      <c r="M68" s="21"/>
      <c r="N68" s="21"/>
      <c r="O68" s="21"/>
      <c r="P68" s="21"/>
      <c r="Q68" s="21"/>
      <c r="R68" s="21"/>
      <c r="S68" s="21"/>
      <c r="T68" s="21"/>
      <c r="U68" s="21"/>
      <c r="V68" s="21"/>
    </row>
    <row r="69" spans="1:22">
      <c r="A69" s="5">
        <v>2</v>
      </c>
      <c r="B69" s="14"/>
      <c r="C69" s="28" t="s">
        <v>156</v>
      </c>
      <c r="D69" s="28" t="s">
        <v>678</v>
      </c>
      <c r="E69" s="30" t="s">
        <v>136</v>
      </c>
      <c r="F69" s="8" t="s">
        <v>137</v>
      </c>
      <c r="G69" s="34">
        <v>9.7899999999999991</v>
      </c>
      <c r="H69" s="29">
        <f t="shared" si="3"/>
        <v>19.579999999999998</v>
      </c>
      <c r="J69" s="56" t="s">
        <v>564</v>
      </c>
      <c r="K69" s="21"/>
      <c r="L69" s="21"/>
      <c r="M69" s="21"/>
      <c r="N69" s="21"/>
      <c r="O69" s="21"/>
      <c r="P69" s="21"/>
      <c r="Q69" s="21"/>
      <c r="R69" s="21"/>
      <c r="S69" s="21"/>
      <c r="T69" s="21"/>
      <c r="U69" s="21"/>
      <c r="V69" s="21"/>
    </row>
    <row r="70" spans="1:22" s="28" customFormat="1">
      <c r="A70" s="31">
        <v>2</v>
      </c>
      <c r="B70" s="14"/>
      <c r="C70" s="28" t="s">
        <v>685</v>
      </c>
      <c r="D70" s="28" t="s">
        <v>682</v>
      </c>
      <c r="E70" s="30" t="s">
        <v>136</v>
      </c>
      <c r="F70" s="32" t="s">
        <v>137</v>
      </c>
      <c r="G70" s="34">
        <v>11.04</v>
      </c>
      <c r="H70" s="29">
        <f t="shared" si="3"/>
        <v>22.08</v>
      </c>
      <c r="J70" s="56" t="s">
        <v>564</v>
      </c>
      <c r="K70" s="21"/>
      <c r="L70" s="21"/>
      <c r="M70" s="21"/>
      <c r="N70" s="21"/>
      <c r="O70" s="21"/>
      <c r="P70" s="21"/>
      <c r="Q70" s="21"/>
      <c r="R70" s="21"/>
      <c r="S70" s="21"/>
      <c r="T70" s="21"/>
      <c r="U70" s="21"/>
      <c r="V70" s="21"/>
    </row>
    <row r="71" spans="1:22" s="28" customFormat="1">
      <c r="A71" s="31">
        <v>1</v>
      </c>
      <c r="B71" s="14"/>
      <c r="C71" s="28" t="s">
        <v>683</v>
      </c>
      <c r="D71" s="28" t="s">
        <v>684</v>
      </c>
      <c r="E71" s="30" t="s">
        <v>136</v>
      </c>
      <c r="F71" s="32" t="s">
        <v>137</v>
      </c>
      <c r="G71" s="34">
        <v>10.76</v>
      </c>
      <c r="H71" s="29">
        <f>G71*A71</f>
        <v>10.76</v>
      </c>
      <c r="J71" s="56" t="s">
        <v>564</v>
      </c>
      <c r="K71" s="21"/>
      <c r="L71" s="21"/>
      <c r="M71" s="21"/>
      <c r="N71" s="21"/>
      <c r="O71" s="21"/>
      <c r="P71" s="21"/>
      <c r="Q71" s="21"/>
      <c r="R71" s="21"/>
      <c r="S71" s="21"/>
      <c r="T71" s="21"/>
      <c r="U71" s="21"/>
      <c r="V71" s="21"/>
    </row>
    <row r="72" spans="1:22" s="28" customFormat="1">
      <c r="A72" s="31">
        <v>358</v>
      </c>
      <c r="C72" s="28" t="s">
        <v>68</v>
      </c>
      <c r="D72" s="28" t="s">
        <v>70</v>
      </c>
      <c r="E72" s="30" t="s">
        <v>66</v>
      </c>
      <c r="F72" s="32" t="s">
        <v>67</v>
      </c>
      <c r="G72" s="29">
        <v>0.27</v>
      </c>
      <c r="H72" s="29">
        <f>G72*A72</f>
        <v>96.660000000000011</v>
      </c>
      <c r="J72" s="56" t="s">
        <v>564</v>
      </c>
      <c r="K72" s="21"/>
      <c r="L72" s="21"/>
      <c r="M72" s="21"/>
      <c r="N72" s="21"/>
      <c r="O72" s="21"/>
      <c r="P72" s="21"/>
      <c r="Q72" s="21"/>
      <c r="R72" s="21"/>
      <c r="S72" s="21"/>
      <c r="T72" s="21"/>
      <c r="U72" s="21"/>
      <c r="V72" s="21"/>
    </row>
    <row r="73" spans="1:22" s="28" customFormat="1">
      <c r="A73" s="5">
        <v>8</v>
      </c>
      <c r="B73" s="14"/>
      <c r="C73" t="s">
        <v>134</v>
      </c>
      <c r="D73" t="s">
        <v>140</v>
      </c>
      <c r="E73" s="26" t="s">
        <v>141</v>
      </c>
      <c r="F73" s="40" t="s">
        <v>142</v>
      </c>
      <c r="G73" s="41">
        <v>6.6</v>
      </c>
      <c r="H73" s="37">
        <f>G73*A73</f>
        <v>52.8</v>
      </c>
      <c r="I73" s="2"/>
      <c r="J73" s="56" t="s">
        <v>564</v>
      </c>
      <c r="K73" s="21"/>
      <c r="L73" s="21"/>
      <c r="M73" s="21"/>
      <c r="N73" s="21"/>
      <c r="O73" s="21"/>
      <c r="P73" s="21"/>
      <c r="Q73" s="21"/>
      <c r="R73" s="21"/>
      <c r="S73" s="21"/>
      <c r="T73" s="21"/>
      <c r="U73" s="21"/>
      <c r="V73" s="21"/>
    </row>
    <row r="74" spans="1:22">
      <c r="A74" s="31">
        <v>35</v>
      </c>
      <c r="B74" s="14"/>
      <c r="C74" s="28" t="s">
        <v>157</v>
      </c>
      <c r="D74" s="28" t="s">
        <v>254</v>
      </c>
      <c r="E74" s="24" t="s">
        <v>159</v>
      </c>
      <c r="F74" s="40">
        <v>14066</v>
      </c>
      <c r="G74" s="41">
        <v>2.35</v>
      </c>
      <c r="H74" s="37">
        <f>G74*A74</f>
        <v>82.25</v>
      </c>
      <c r="I74" s="2"/>
      <c r="J74" s="56" t="s">
        <v>564</v>
      </c>
      <c r="K74" s="21"/>
      <c r="L74" s="21"/>
      <c r="M74" s="21"/>
      <c r="N74" s="21"/>
      <c r="O74" s="21"/>
      <c r="P74" s="21"/>
      <c r="Q74" s="21"/>
      <c r="R74" s="21"/>
      <c r="S74" s="21"/>
      <c r="T74" s="21"/>
      <c r="U74" s="21"/>
      <c r="V74" s="21"/>
    </row>
    <row r="75" spans="1:22">
      <c r="A75" s="5">
        <v>8</v>
      </c>
      <c r="C75" s="28" t="s">
        <v>132</v>
      </c>
      <c r="D75" t="s">
        <v>130</v>
      </c>
      <c r="E75" s="30" t="s">
        <v>158</v>
      </c>
      <c r="F75" s="8">
        <v>14089</v>
      </c>
      <c r="G75" s="1">
        <v>6.75</v>
      </c>
      <c r="H75" s="1">
        <f>G75*A75</f>
        <v>54</v>
      </c>
      <c r="J75" s="56" t="s">
        <v>564</v>
      </c>
      <c r="K75" s="21"/>
      <c r="L75" s="21"/>
      <c r="M75" s="21"/>
      <c r="N75" s="21"/>
      <c r="O75" s="21"/>
      <c r="P75" s="21"/>
      <c r="Q75" s="21"/>
      <c r="R75" s="21"/>
      <c r="S75" s="21"/>
      <c r="T75" s="21"/>
      <c r="U75" s="21"/>
      <c r="V75" s="21"/>
    </row>
    <row r="76" spans="1:22" ht="14.25" customHeight="1">
      <c r="A76" s="5">
        <f>358/50</f>
        <v>7.16</v>
      </c>
      <c r="C76" t="s">
        <v>71</v>
      </c>
      <c r="D76" t="s">
        <v>131</v>
      </c>
      <c r="E76" s="30" t="s">
        <v>73</v>
      </c>
      <c r="F76" s="32" t="s">
        <v>74</v>
      </c>
      <c r="G76" s="1">
        <v>9.27</v>
      </c>
      <c r="H76" s="1">
        <f t="shared" si="3"/>
        <v>66.373199999999997</v>
      </c>
      <c r="I76" s="2" t="s">
        <v>641</v>
      </c>
      <c r="J76" s="56" t="s">
        <v>564</v>
      </c>
      <c r="K76" s="21"/>
      <c r="L76" s="21"/>
      <c r="M76" s="21"/>
      <c r="N76" s="21"/>
      <c r="O76" s="21"/>
      <c r="P76" s="21"/>
      <c r="Q76" s="21"/>
      <c r="R76" s="21"/>
      <c r="S76" s="21"/>
      <c r="T76" s="21"/>
      <c r="U76" s="21"/>
      <c r="V76" s="21"/>
    </row>
    <row r="77" spans="1:22" s="28" customFormat="1">
      <c r="A77" s="31">
        <f>12/50</f>
        <v>0.24</v>
      </c>
      <c r="C77" s="28" t="s">
        <v>200</v>
      </c>
      <c r="D77" s="28" t="s">
        <v>236</v>
      </c>
      <c r="E77" s="30" t="s">
        <v>201</v>
      </c>
      <c r="F77" s="32" t="s">
        <v>98</v>
      </c>
      <c r="G77" s="29">
        <v>10.07</v>
      </c>
      <c r="H77" s="29">
        <f t="shared" si="3"/>
        <v>2.4167999999999998</v>
      </c>
      <c r="J77" s="56" t="s">
        <v>564</v>
      </c>
    </row>
    <row r="78" spans="1:22" s="28" customFormat="1">
      <c r="A78" s="31">
        <f>2/25</f>
        <v>0.08</v>
      </c>
      <c r="C78" s="28" t="s">
        <v>185</v>
      </c>
      <c r="D78" s="28" t="s">
        <v>399</v>
      </c>
      <c r="E78" s="30" t="s">
        <v>186</v>
      </c>
      <c r="F78" s="32" t="s">
        <v>184</v>
      </c>
      <c r="G78" s="29">
        <v>5.37</v>
      </c>
      <c r="H78" s="29">
        <f>G78*A78</f>
        <v>0.42960000000000004</v>
      </c>
      <c r="J78" s="56" t="s">
        <v>564</v>
      </c>
      <c r="K78" s="21"/>
      <c r="L78" s="21"/>
      <c r="M78" s="21"/>
      <c r="N78" s="21"/>
      <c r="O78" s="21"/>
      <c r="P78" s="21"/>
      <c r="Q78" s="21"/>
      <c r="R78" s="21"/>
      <c r="S78" s="21"/>
      <c r="T78" s="21"/>
      <c r="U78" s="21"/>
      <c r="V78" s="21"/>
    </row>
    <row r="79" spans="1:22" s="28" customFormat="1">
      <c r="A79" s="31">
        <f>2/100</f>
        <v>0.02</v>
      </c>
      <c r="C79" s="28" t="s">
        <v>400</v>
      </c>
      <c r="D79" s="28" t="s">
        <v>399</v>
      </c>
      <c r="E79" s="2" t="s">
        <v>401</v>
      </c>
      <c r="F79" s="51" t="s">
        <v>402</v>
      </c>
      <c r="G79" s="37">
        <v>5.55</v>
      </c>
      <c r="H79" s="29">
        <f>G79*A79</f>
        <v>0.111</v>
      </c>
      <c r="I79" s="2"/>
      <c r="J79" s="56" t="s">
        <v>564</v>
      </c>
      <c r="K79" s="21"/>
      <c r="L79" s="21"/>
      <c r="M79" s="21"/>
      <c r="N79" s="21"/>
      <c r="O79" s="21"/>
      <c r="P79" s="21"/>
      <c r="Q79" s="21"/>
      <c r="R79" s="21"/>
      <c r="S79" s="21"/>
      <c r="T79" s="21"/>
      <c r="U79" s="21"/>
      <c r="V79" s="21"/>
    </row>
    <row r="80" spans="1:22" s="28" customFormat="1" ht="14.25" customHeight="1">
      <c r="A80" s="31">
        <f>24/100</f>
        <v>0.24</v>
      </c>
      <c r="C80" s="28" t="s">
        <v>336</v>
      </c>
      <c r="D80" s="28" t="s">
        <v>337</v>
      </c>
      <c r="E80" s="30" t="s">
        <v>338</v>
      </c>
      <c r="F80" s="32" t="s">
        <v>339</v>
      </c>
      <c r="G80" s="29">
        <v>7.2</v>
      </c>
      <c r="H80" s="29">
        <f>G80*A80</f>
        <v>1.728</v>
      </c>
      <c r="J80" s="56" t="s">
        <v>564</v>
      </c>
    </row>
    <row r="81" spans="1:22" s="28" customFormat="1">
      <c r="A81" s="31">
        <v>4</v>
      </c>
      <c r="C81" s="28" t="s">
        <v>565</v>
      </c>
      <c r="D81" s="28" t="s">
        <v>535</v>
      </c>
      <c r="E81" s="30" t="s">
        <v>569</v>
      </c>
      <c r="F81" s="9" t="s">
        <v>568</v>
      </c>
      <c r="G81" s="29">
        <v>5.67</v>
      </c>
      <c r="H81" s="29">
        <f t="shared" si="3"/>
        <v>22.68</v>
      </c>
      <c r="I81" s="28" t="s">
        <v>791</v>
      </c>
      <c r="J81" s="56" t="s">
        <v>564</v>
      </c>
      <c r="K81" s="21"/>
      <c r="L81" s="21"/>
      <c r="M81" s="21"/>
      <c r="N81" s="21"/>
      <c r="O81" s="21"/>
      <c r="P81" s="21"/>
      <c r="Q81" s="21"/>
      <c r="R81" s="21"/>
      <c r="S81" s="21"/>
      <c r="T81" s="21"/>
      <c r="U81" s="21"/>
      <c r="V81" s="21"/>
    </row>
    <row r="82" spans="1:22" s="28" customFormat="1">
      <c r="A82" s="31">
        <v>1</v>
      </c>
      <c r="C82" s="28" t="s">
        <v>773</v>
      </c>
      <c r="D82" s="28" t="s">
        <v>395</v>
      </c>
      <c r="E82" s="24" t="s">
        <v>396</v>
      </c>
      <c r="F82" s="51"/>
      <c r="G82" s="37">
        <v>189.49</v>
      </c>
      <c r="H82" s="37">
        <f>G82*A82</f>
        <v>189.49</v>
      </c>
      <c r="I82" s="2"/>
      <c r="J82" s="56" t="s">
        <v>564</v>
      </c>
      <c r="K82" s="21"/>
      <c r="L82" s="21"/>
      <c r="M82" s="21"/>
      <c r="N82" s="21"/>
      <c r="O82" s="21"/>
      <c r="P82" s="21"/>
      <c r="Q82" s="21"/>
      <c r="R82" s="21"/>
      <c r="S82" s="21"/>
      <c r="T82" s="21"/>
      <c r="U82" s="21"/>
      <c r="V82" s="21"/>
    </row>
    <row r="83" spans="1:22">
      <c r="A83" s="31">
        <v>5</v>
      </c>
      <c r="B83" s="14"/>
      <c r="C83" s="28" t="s">
        <v>808</v>
      </c>
      <c r="D83" s="28" t="s">
        <v>291</v>
      </c>
      <c r="E83" s="24" t="s">
        <v>809</v>
      </c>
      <c r="F83" s="40" t="s">
        <v>810</v>
      </c>
      <c r="G83" s="41">
        <v>7.5</v>
      </c>
      <c r="H83" s="37">
        <f>G83*A83</f>
        <v>37.5</v>
      </c>
      <c r="I83" s="2" t="s">
        <v>811</v>
      </c>
      <c r="J83" s="56" t="s">
        <v>564</v>
      </c>
      <c r="K83" s="21"/>
      <c r="L83" s="21"/>
      <c r="M83" s="21"/>
      <c r="N83" s="21"/>
      <c r="O83" s="21"/>
      <c r="P83" s="21"/>
      <c r="Q83" s="21"/>
      <c r="R83" s="21"/>
      <c r="S83" s="21"/>
      <c r="T83" s="21"/>
      <c r="U83" s="21"/>
      <c r="V83" s="21"/>
    </row>
    <row r="84" spans="1:22" s="28" customFormat="1" ht="15.75" customHeight="1">
      <c r="A84" s="5">
        <v>8</v>
      </c>
      <c r="B84" s="14"/>
      <c r="C84" s="28" t="s">
        <v>616</v>
      </c>
      <c r="D84" t="s">
        <v>138</v>
      </c>
      <c r="E84" s="35" t="s">
        <v>106</v>
      </c>
      <c r="F84" s="18" t="s">
        <v>618</v>
      </c>
      <c r="G84" s="25">
        <v>6.6</v>
      </c>
      <c r="H84" s="17">
        <f>G84*A84</f>
        <v>52.8</v>
      </c>
      <c r="I84" s="35" t="s">
        <v>614</v>
      </c>
      <c r="J84" s="56" t="s">
        <v>564</v>
      </c>
      <c r="K84" s="21"/>
      <c r="L84" s="21"/>
      <c r="M84" s="21"/>
      <c r="N84" s="21"/>
      <c r="O84" s="21"/>
      <c r="P84" s="21"/>
      <c r="Q84" s="21"/>
      <c r="R84" s="21"/>
      <c r="S84" s="21"/>
      <c r="T84" s="21"/>
      <c r="U84" s="21"/>
      <c r="V84" s="21"/>
    </row>
    <row r="85" spans="1:22" s="28" customFormat="1">
      <c r="A85" s="5">
        <v>8</v>
      </c>
      <c r="B85" s="14"/>
      <c r="C85" s="28" t="s">
        <v>617</v>
      </c>
      <c r="D85" t="s">
        <v>139</v>
      </c>
      <c r="E85" s="38" t="s">
        <v>106</v>
      </c>
      <c r="F85" s="18" t="s">
        <v>615</v>
      </c>
      <c r="G85" s="39">
        <v>8.8000000000000007</v>
      </c>
      <c r="H85" s="36">
        <f>G85*A85</f>
        <v>70.400000000000006</v>
      </c>
      <c r="I85" s="35" t="s">
        <v>613</v>
      </c>
      <c r="J85" s="56" t="s">
        <v>564</v>
      </c>
      <c r="K85" s="21"/>
      <c r="L85" s="21"/>
      <c r="M85" s="21"/>
      <c r="N85" s="21"/>
      <c r="O85" s="21"/>
      <c r="P85" s="21"/>
      <c r="Q85" s="21"/>
      <c r="R85" s="21"/>
      <c r="S85" s="21"/>
      <c r="T85" s="21"/>
      <c r="U85" s="21"/>
      <c r="V85" s="21"/>
    </row>
    <row r="86" spans="1:22" s="28" customFormat="1">
      <c r="A86" s="31" t="s">
        <v>323</v>
      </c>
      <c r="C86" s="28" t="s">
        <v>177</v>
      </c>
      <c r="D86" s="28" t="s">
        <v>149</v>
      </c>
      <c r="E86" s="33" t="s">
        <v>309</v>
      </c>
      <c r="F86" s="33" t="s">
        <v>179</v>
      </c>
      <c r="G86" s="12">
        <v>0</v>
      </c>
      <c r="H86" s="12"/>
      <c r="I86" s="33" t="s">
        <v>181</v>
      </c>
      <c r="J86" s="56" t="s">
        <v>564</v>
      </c>
      <c r="K86" s="21"/>
      <c r="L86" s="21"/>
      <c r="M86" s="21"/>
      <c r="N86" s="21"/>
      <c r="O86" s="21"/>
      <c r="P86" s="21"/>
      <c r="Q86" s="21"/>
      <c r="R86" s="21"/>
      <c r="S86" s="21"/>
      <c r="T86" s="21"/>
      <c r="U86" s="21"/>
      <c r="V86" s="21"/>
    </row>
    <row r="87" spans="1:22" s="28" customFormat="1">
      <c r="A87" s="31" t="s">
        <v>323</v>
      </c>
      <c r="C87" s="28" t="s">
        <v>178</v>
      </c>
      <c r="D87" s="28" t="s">
        <v>149</v>
      </c>
      <c r="E87" s="33" t="s">
        <v>309</v>
      </c>
      <c r="F87" s="33" t="s">
        <v>180</v>
      </c>
      <c r="G87" s="12">
        <v>0</v>
      </c>
      <c r="H87" s="12"/>
      <c r="I87" s="33" t="s">
        <v>181</v>
      </c>
      <c r="J87" s="56" t="s">
        <v>564</v>
      </c>
      <c r="K87" s="21"/>
      <c r="L87" s="21"/>
      <c r="M87" s="21"/>
      <c r="N87" s="21"/>
      <c r="O87" s="21"/>
      <c r="P87" s="21"/>
      <c r="Q87" s="21"/>
      <c r="R87" s="21"/>
      <c r="S87" s="21"/>
      <c r="T87" s="21"/>
      <c r="U87" s="21"/>
      <c r="V87" s="21"/>
    </row>
    <row r="88" spans="1:22" s="28" customFormat="1">
      <c r="A88" s="31" t="s">
        <v>323</v>
      </c>
      <c r="C88" s="28" t="s">
        <v>300</v>
      </c>
      <c r="D88" s="28" t="s">
        <v>149</v>
      </c>
      <c r="E88" s="33" t="s">
        <v>322</v>
      </c>
      <c r="F88" s="33" t="s">
        <v>301</v>
      </c>
      <c r="G88" s="12">
        <v>0.05</v>
      </c>
      <c r="H88" s="12"/>
      <c r="I88" s="33" t="s">
        <v>181</v>
      </c>
      <c r="J88" s="56" t="s">
        <v>564</v>
      </c>
      <c r="K88" s="21"/>
      <c r="L88" s="21"/>
      <c r="M88" s="21"/>
      <c r="N88" s="21"/>
      <c r="O88" s="21"/>
      <c r="P88" s="21"/>
      <c r="Q88" s="21"/>
      <c r="R88" s="21"/>
      <c r="S88" s="21"/>
      <c r="T88" s="21"/>
      <c r="U88" s="21"/>
      <c r="V88" s="21"/>
    </row>
    <row r="89" spans="1:22" s="28" customFormat="1">
      <c r="A89" s="31">
        <v>4</v>
      </c>
      <c r="C89" s="28" t="s">
        <v>702</v>
      </c>
      <c r="D89" s="28" t="s">
        <v>703</v>
      </c>
      <c r="E89" s="33" t="s">
        <v>705</v>
      </c>
      <c r="F89" s="33" t="s">
        <v>706</v>
      </c>
      <c r="G89" s="12">
        <v>0.05</v>
      </c>
      <c r="H89" s="12">
        <f>G89*A89</f>
        <v>0.2</v>
      </c>
      <c r="I89" s="33"/>
      <c r="J89" s="56"/>
      <c r="K89" s="21"/>
      <c r="L89" s="21"/>
      <c r="M89" s="21"/>
      <c r="N89" s="21"/>
      <c r="O89" s="21"/>
      <c r="P89" s="21"/>
      <c r="Q89" s="21"/>
      <c r="R89" s="21"/>
      <c r="S89" s="21"/>
      <c r="T89" s="21"/>
      <c r="U89" s="21"/>
      <c r="V89" s="21"/>
    </row>
    <row r="90" spans="1:22" s="28" customFormat="1">
      <c r="A90" s="31">
        <v>3</v>
      </c>
      <c r="C90" s="28" t="s">
        <v>668</v>
      </c>
      <c r="D90" s="28" t="s">
        <v>704</v>
      </c>
      <c r="E90" s="33" t="s">
        <v>705</v>
      </c>
      <c r="F90" s="33" t="s">
        <v>669</v>
      </c>
      <c r="G90" s="12">
        <v>0.05</v>
      </c>
      <c r="H90" s="12">
        <f>G90*A90</f>
        <v>0.15000000000000002</v>
      </c>
      <c r="I90" s="33"/>
      <c r="J90" s="56"/>
      <c r="K90" s="21"/>
      <c r="L90" s="21"/>
      <c r="M90" s="21"/>
      <c r="N90" s="21"/>
      <c r="O90" s="21"/>
      <c r="P90" s="21"/>
      <c r="Q90" s="21"/>
      <c r="R90" s="21"/>
      <c r="S90" s="21"/>
      <c r="T90" s="21"/>
      <c r="U90" s="21"/>
      <c r="V90" s="21"/>
    </row>
    <row r="91" spans="1:22" s="28" customFormat="1" ht="14.25" customHeight="1">
      <c r="A91" s="31">
        <v>4</v>
      </c>
      <c r="C91" s="28" t="s">
        <v>319</v>
      </c>
      <c r="D91" s="28" t="s">
        <v>321</v>
      </c>
      <c r="E91" s="33" t="s">
        <v>183</v>
      </c>
      <c r="F91" s="33" t="s">
        <v>325</v>
      </c>
      <c r="G91" s="12">
        <v>0</v>
      </c>
      <c r="H91" s="12">
        <f t="shared" ref="H91:H111" si="4">G91*A91</f>
        <v>0</v>
      </c>
      <c r="I91" s="33"/>
      <c r="J91" s="56" t="s">
        <v>564</v>
      </c>
      <c r="K91" s="21"/>
      <c r="L91" s="21"/>
      <c r="M91" s="21"/>
      <c r="N91" s="21"/>
      <c r="O91" s="21"/>
      <c r="P91" s="21"/>
      <c r="Q91" s="21"/>
      <c r="R91" s="21"/>
      <c r="S91" s="21"/>
      <c r="T91" s="21"/>
      <c r="U91" s="21"/>
      <c r="V91" s="21"/>
    </row>
    <row r="92" spans="1:22" s="28" customFormat="1">
      <c r="A92" s="31">
        <v>4</v>
      </c>
      <c r="C92" s="28" t="s">
        <v>320</v>
      </c>
      <c r="D92" s="28" t="s">
        <v>321</v>
      </c>
      <c r="E92" s="33" t="s">
        <v>309</v>
      </c>
      <c r="F92" s="33" t="s">
        <v>324</v>
      </c>
      <c r="G92" s="12">
        <v>0</v>
      </c>
      <c r="H92" s="12">
        <f t="shared" si="4"/>
        <v>0</v>
      </c>
      <c r="I92" s="33"/>
      <c r="J92" s="56" t="s">
        <v>564</v>
      </c>
    </row>
    <row r="93" spans="1:22">
      <c r="A93" s="31">
        <v>5</v>
      </c>
      <c r="B93" s="28"/>
      <c r="C93" s="28" t="s">
        <v>238</v>
      </c>
      <c r="D93" s="28" t="s">
        <v>251</v>
      </c>
      <c r="E93" s="33" t="s">
        <v>636</v>
      </c>
      <c r="F93" s="33" t="s">
        <v>237</v>
      </c>
      <c r="G93" s="12">
        <v>0</v>
      </c>
      <c r="H93" s="12">
        <f t="shared" si="4"/>
        <v>0</v>
      </c>
      <c r="I93" s="33"/>
      <c r="J93" s="56" t="s">
        <v>564</v>
      </c>
      <c r="K93" s="21"/>
      <c r="L93" s="21"/>
      <c r="M93" s="21"/>
      <c r="N93" s="21"/>
      <c r="O93" s="21"/>
      <c r="P93" s="21"/>
      <c r="Q93" s="21"/>
      <c r="R93" s="21"/>
      <c r="S93" s="21"/>
      <c r="T93" s="21"/>
      <c r="U93" s="21"/>
      <c r="V93" s="21"/>
    </row>
    <row r="94" spans="1:22" s="28" customFormat="1">
      <c r="A94" s="31">
        <v>2</v>
      </c>
      <c r="C94" s="28" t="s">
        <v>832</v>
      </c>
      <c r="D94" s="28" t="s">
        <v>504</v>
      </c>
      <c r="E94" s="33" t="s">
        <v>405</v>
      </c>
      <c r="F94" s="33" t="s">
        <v>826</v>
      </c>
      <c r="G94" s="12">
        <v>0</v>
      </c>
      <c r="H94" s="12">
        <f t="shared" si="4"/>
        <v>0</v>
      </c>
      <c r="I94" s="33"/>
      <c r="J94" s="56" t="s">
        <v>564</v>
      </c>
      <c r="K94" s="21"/>
      <c r="L94" s="21"/>
      <c r="M94" s="21"/>
      <c r="N94" s="21"/>
      <c r="O94" s="21"/>
      <c r="P94" s="21"/>
      <c r="Q94" s="21"/>
      <c r="R94" s="21"/>
      <c r="S94" s="21"/>
      <c r="T94" s="21"/>
      <c r="U94" s="21"/>
      <c r="V94" s="21"/>
    </row>
    <row r="95" spans="1:22" s="28" customFormat="1">
      <c r="A95" s="31">
        <v>2</v>
      </c>
      <c r="C95" s="28" t="s">
        <v>835</v>
      </c>
      <c r="D95" s="28" t="s">
        <v>505</v>
      </c>
      <c r="E95" s="33" t="s">
        <v>405</v>
      </c>
      <c r="F95" s="33" t="s">
        <v>827</v>
      </c>
      <c r="G95" s="12">
        <v>0</v>
      </c>
      <c r="H95" s="12">
        <f t="shared" si="4"/>
        <v>0</v>
      </c>
      <c r="I95" s="33"/>
      <c r="J95" s="56" t="s">
        <v>564</v>
      </c>
      <c r="K95" s="21"/>
      <c r="L95" s="21"/>
      <c r="M95" s="21"/>
      <c r="N95" s="21"/>
      <c r="O95" s="21"/>
      <c r="P95" s="21"/>
      <c r="Q95" s="21"/>
      <c r="R95" s="21"/>
      <c r="S95" s="21"/>
      <c r="T95" s="21"/>
      <c r="U95" s="21"/>
      <c r="V95" s="21"/>
    </row>
    <row r="96" spans="1:22" s="28" customFormat="1">
      <c r="A96" s="31">
        <v>1</v>
      </c>
      <c r="C96" s="28" t="s">
        <v>833</v>
      </c>
      <c r="D96" s="28" t="s">
        <v>506</v>
      </c>
      <c r="E96" s="33" t="s">
        <v>405</v>
      </c>
      <c r="F96" s="33" t="s">
        <v>828</v>
      </c>
      <c r="G96" s="12">
        <v>0</v>
      </c>
      <c r="H96" s="12">
        <f t="shared" si="4"/>
        <v>0</v>
      </c>
      <c r="I96" s="33"/>
      <c r="J96" s="56" t="s">
        <v>564</v>
      </c>
      <c r="K96" s="21"/>
      <c r="L96" s="21"/>
      <c r="M96" s="21"/>
      <c r="N96" s="21"/>
      <c r="O96" s="21"/>
      <c r="P96" s="21"/>
      <c r="Q96" s="21"/>
      <c r="R96" s="21"/>
      <c r="S96" s="21"/>
      <c r="T96" s="21"/>
      <c r="U96" s="21"/>
      <c r="V96" s="21"/>
    </row>
    <row r="97" spans="1:22" s="28" customFormat="1">
      <c r="A97" s="31">
        <v>1</v>
      </c>
      <c r="C97" s="28" t="s">
        <v>834</v>
      </c>
      <c r="D97" s="28" t="s">
        <v>507</v>
      </c>
      <c r="E97" s="33" t="s">
        <v>405</v>
      </c>
      <c r="F97" s="33" t="s">
        <v>829</v>
      </c>
      <c r="G97" s="12">
        <v>0</v>
      </c>
      <c r="H97" s="12">
        <f t="shared" si="4"/>
        <v>0</v>
      </c>
      <c r="I97" s="33"/>
      <c r="J97" s="56" t="s">
        <v>564</v>
      </c>
      <c r="K97" s="21"/>
      <c r="L97" s="21"/>
      <c r="M97" s="21"/>
      <c r="N97" s="21"/>
      <c r="O97" s="21"/>
      <c r="P97" s="21"/>
      <c r="Q97" s="21"/>
      <c r="R97" s="21"/>
      <c r="S97" s="21"/>
      <c r="T97" s="21"/>
      <c r="U97" s="21"/>
      <c r="V97" s="21"/>
    </row>
    <row r="98" spans="1:22" s="28" customFormat="1">
      <c r="A98" s="31">
        <v>1</v>
      </c>
      <c r="C98" s="28" t="s">
        <v>836</v>
      </c>
      <c r="D98" s="28" t="s">
        <v>508</v>
      </c>
      <c r="E98" s="33" t="s">
        <v>405</v>
      </c>
      <c r="F98" s="33" t="s">
        <v>830</v>
      </c>
      <c r="G98" s="12">
        <v>0</v>
      </c>
      <c r="H98" s="12">
        <f>G98*A98</f>
        <v>0</v>
      </c>
      <c r="I98" s="33"/>
      <c r="J98" s="56" t="s">
        <v>564</v>
      </c>
      <c r="K98" s="21"/>
      <c r="L98" s="21"/>
      <c r="M98" s="21"/>
      <c r="N98" s="21"/>
      <c r="O98" s="21"/>
      <c r="P98" s="21"/>
      <c r="Q98" s="21"/>
      <c r="R98" s="21"/>
      <c r="S98" s="21"/>
      <c r="T98" s="21"/>
      <c r="U98" s="21"/>
      <c r="V98" s="21"/>
    </row>
    <row r="99" spans="1:22" s="28" customFormat="1">
      <c r="A99" s="31">
        <v>1</v>
      </c>
      <c r="C99" s="28" t="s">
        <v>837</v>
      </c>
      <c r="D99" s="28" t="s">
        <v>825</v>
      </c>
      <c r="E99" s="33" t="s">
        <v>405</v>
      </c>
      <c r="F99" s="33" t="s">
        <v>831</v>
      </c>
      <c r="G99" s="12">
        <v>0</v>
      </c>
      <c r="H99" s="12">
        <f>G99*A99</f>
        <v>0</v>
      </c>
      <c r="I99" s="33"/>
      <c r="J99" s="56"/>
      <c r="K99" s="21"/>
      <c r="L99" s="21"/>
      <c r="M99" s="21"/>
      <c r="N99" s="21"/>
      <c r="O99" s="21"/>
      <c r="P99" s="21"/>
      <c r="Q99" s="21"/>
      <c r="R99" s="21"/>
      <c r="S99" s="21"/>
      <c r="T99" s="21"/>
      <c r="U99" s="21"/>
      <c r="V99" s="21"/>
    </row>
    <row r="100" spans="1:22" s="28" customFormat="1">
      <c r="A100" s="31">
        <v>5</v>
      </c>
      <c r="C100" s="28" t="s">
        <v>840</v>
      </c>
      <c r="D100" s="28" t="s">
        <v>838</v>
      </c>
      <c r="E100" s="33" t="s">
        <v>819</v>
      </c>
      <c r="F100" s="33" t="s">
        <v>841</v>
      </c>
      <c r="G100" s="12">
        <v>0</v>
      </c>
      <c r="H100" s="12">
        <v>0</v>
      </c>
      <c r="I100" s="33"/>
      <c r="J100" s="56"/>
      <c r="K100" s="21"/>
      <c r="L100" s="21"/>
      <c r="M100" s="21"/>
      <c r="N100" s="21"/>
      <c r="O100" s="21"/>
      <c r="P100" s="21"/>
      <c r="Q100" s="21"/>
      <c r="R100" s="21"/>
      <c r="S100" s="21"/>
      <c r="T100" s="21"/>
      <c r="U100" s="21"/>
      <c r="V100" s="21"/>
    </row>
    <row r="101" spans="1:22" s="28" customFormat="1">
      <c r="A101" s="31">
        <v>1</v>
      </c>
      <c r="C101" s="28" t="s">
        <v>839</v>
      </c>
      <c r="D101" s="28" t="s">
        <v>838</v>
      </c>
      <c r="E101" s="33" t="s">
        <v>819</v>
      </c>
      <c r="F101" s="33" t="s">
        <v>842</v>
      </c>
      <c r="G101" s="12">
        <v>0</v>
      </c>
      <c r="H101" s="12">
        <v>0</v>
      </c>
      <c r="I101" s="33"/>
      <c r="J101" s="56"/>
      <c r="K101" s="21"/>
      <c r="L101" s="21"/>
      <c r="M101" s="21"/>
      <c r="N101" s="21"/>
      <c r="O101" s="21"/>
      <c r="P101" s="21"/>
      <c r="Q101" s="21"/>
      <c r="R101" s="21"/>
      <c r="S101" s="21"/>
      <c r="T101" s="21"/>
      <c r="U101" s="21"/>
      <c r="V101" s="21"/>
    </row>
    <row r="102" spans="1:22" s="28" customFormat="1">
      <c r="A102" s="31">
        <v>1</v>
      </c>
      <c r="C102" s="28" t="s">
        <v>843</v>
      </c>
      <c r="D102" s="28" t="s">
        <v>844</v>
      </c>
      <c r="E102" s="33" t="s">
        <v>819</v>
      </c>
      <c r="F102" s="33" t="s">
        <v>845</v>
      </c>
      <c r="G102" s="12">
        <v>0</v>
      </c>
      <c r="H102" s="12">
        <v>0</v>
      </c>
      <c r="I102" s="33"/>
      <c r="J102" s="56"/>
      <c r="K102" s="21"/>
      <c r="L102" s="21"/>
      <c r="M102" s="21"/>
      <c r="N102" s="21"/>
      <c r="O102" s="21"/>
      <c r="P102" s="21"/>
      <c r="Q102" s="21"/>
      <c r="R102" s="21"/>
      <c r="S102" s="21"/>
      <c r="T102" s="21"/>
      <c r="U102" s="21"/>
      <c r="V102" s="21"/>
    </row>
    <row r="103" spans="1:22" s="28" customFormat="1">
      <c r="A103" s="31">
        <v>2</v>
      </c>
      <c r="C103" s="28" t="s">
        <v>394</v>
      </c>
      <c r="D103" s="28" t="s">
        <v>397</v>
      </c>
      <c r="E103" s="33" t="s">
        <v>637</v>
      </c>
      <c r="F103" s="49" t="s">
        <v>398</v>
      </c>
      <c r="G103" s="12">
        <v>3.19</v>
      </c>
      <c r="H103" s="12">
        <f t="shared" si="4"/>
        <v>6.38</v>
      </c>
      <c r="I103" s="33"/>
      <c r="J103" s="56" t="s">
        <v>564</v>
      </c>
      <c r="K103" s="21"/>
      <c r="L103" s="21"/>
      <c r="M103" s="21"/>
      <c r="N103" s="21"/>
      <c r="O103" s="21"/>
      <c r="P103" s="21"/>
      <c r="Q103" s="21"/>
      <c r="R103" s="21"/>
      <c r="S103" s="21"/>
      <c r="T103" s="21"/>
      <c r="U103" s="21"/>
      <c r="V103" s="21"/>
    </row>
    <row r="104" spans="1:22" s="28" customFormat="1">
      <c r="A104" s="31">
        <v>1</v>
      </c>
      <c r="C104" s="28" t="s">
        <v>822</v>
      </c>
      <c r="E104" s="33" t="s">
        <v>405</v>
      </c>
      <c r="F104" s="49" t="s">
        <v>821</v>
      </c>
      <c r="G104" s="12">
        <v>0</v>
      </c>
      <c r="H104" s="12">
        <f t="shared" si="4"/>
        <v>0</v>
      </c>
      <c r="I104" s="33"/>
      <c r="J104" s="56"/>
      <c r="K104" s="21"/>
      <c r="L104" s="21"/>
      <c r="M104" s="21"/>
      <c r="N104" s="21"/>
      <c r="O104" s="21"/>
      <c r="P104" s="21"/>
      <c r="Q104" s="21"/>
      <c r="R104" s="21"/>
      <c r="S104" s="21"/>
      <c r="T104" s="21"/>
      <c r="U104" s="21"/>
      <c r="V104" s="21"/>
    </row>
    <row r="105" spans="1:22" s="28" customFormat="1">
      <c r="A105" s="31">
        <v>1</v>
      </c>
      <c r="C105" s="28" t="s">
        <v>823</v>
      </c>
      <c r="E105" s="33" t="s">
        <v>405</v>
      </c>
      <c r="F105" s="49" t="s">
        <v>824</v>
      </c>
      <c r="G105" s="12">
        <v>0</v>
      </c>
      <c r="H105" s="12">
        <f t="shared" si="4"/>
        <v>0</v>
      </c>
      <c r="I105" s="33"/>
      <c r="J105" s="56"/>
      <c r="K105" s="21"/>
      <c r="L105" s="21"/>
      <c r="M105" s="21"/>
      <c r="N105" s="21"/>
      <c r="O105" s="21"/>
      <c r="P105" s="21"/>
      <c r="Q105" s="21"/>
      <c r="R105" s="21"/>
      <c r="S105" s="21"/>
      <c r="T105" s="21"/>
      <c r="U105" s="21"/>
      <c r="V105" s="21"/>
    </row>
    <row r="106" spans="1:22" s="28" customFormat="1">
      <c r="A106" s="31">
        <v>3</v>
      </c>
      <c r="C106" s="28" t="s">
        <v>433</v>
      </c>
      <c r="D106" s="28" t="s">
        <v>434</v>
      </c>
      <c r="E106" s="33" t="s">
        <v>493</v>
      </c>
      <c r="F106" s="49" t="s">
        <v>435</v>
      </c>
      <c r="G106" s="12">
        <v>0</v>
      </c>
      <c r="H106" s="12">
        <f t="shared" si="4"/>
        <v>0</v>
      </c>
      <c r="I106" s="33" t="s">
        <v>686</v>
      </c>
      <c r="J106" s="56" t="s">
        <v>564</v>
      </c>
      <c r="K106" s="21"/>
      <c r="L106" s="21"/>
      <c r="M106" s="21"/>
      <c r="N106" s="21"/>
      <c r="O106" s="21"/>
      <c r="P106" s="21"/>
      <c r="Q106" s="21"/>
      <c r="R106" s="21"/>
      <c r="S106" s="21"/>
      <c r="T106" s="21"/>
      <c r="U106" s="21"/>
      <c r="V106" s="21"/>
    </row>
    <row r="107" spans="1:22" s="28" customFormat="1">
      <c r="A107" s="31">
        <v>5</v>
      </c>
      <c r="C107" s="28" t="s">
        <v>524</v>
      </c>
      <c r="D107" s="28" t="s">
        <v>523</v>
      </c>
      <c r="E107" s="33" t="s">
        <v>405</v>
      </c>
      <c r="F107" s="49" t="s">
        <v>525</v>
      </c>
      <c r="G107" s="12">
        <v>0</v>
      </c>
      <c r="H107" s="12">
        <f t="shared" si="4"/>
        <v>0</v>
      </c>
      <c r="I107" s="33"/>
      <c r="J107" s="56" t="s">
        <v>564</v>
      </c>
      <c r="K107" s="21"/>
      <c r="L107" s="21"/>
      <c r="M107" s="21"/>
      <c r="N107" s="21"/>
      <c r="O107" s="21"/>
      <c r="P107" s="21"/>
      <c r="Q107" s="21"/>
      <c r="R107" s="21"/>
      <c r="S107" s="21"/>
      <c r="T107" s="21"/>
      <c r="U107" s="21"/>
      <c r="V107" s="21"/>
    </row>
    <row r="108" spans="1:22" s="28" customFormat="1">
      <c r="A108" s="31">
        <v>1</v>
      </c>
      <c r="C108" s="28" t="s">
        <v>783</v>
      </c>
      <c r="D108" s="28" t="s">
        <v>784</v>
      </c>
      <c r="E108" s="33" t="s">
        <v>405</v>
      </c>
      <c r="F108" s="49" t="s">
        <v>785</v>
      </c>
      <c r="G108" s="12">
        <v>0</v>
      </c>
      <c r="H108" s="12">
        <f t="shared" si="4"/>
        <v>0</v>
      </c>
      <c r="I108" s="33"/>
      <c r="J108" s="56"/>
      <c r="K108" s="21"/>
      <c r="L108" s="21"/>
      <c r="M108" s="21"/>
      <c r="N108" s="21"/>
      <c r="O108" s="21"/>
      <c r="P108" s="21"/>
      <c r="Q108" s="21"/>
      <c r="R108" s="21"/>
      <c r="S108" s="21"/>
      <c r="T108" s="21"/>
      <c r="U108" s="21"/>
      <c r="V108" s="21"/>
    </row>
    <row r="109" spans="1:22" s="28" customFormat="1">
      <c r="A109" s="31">
        <v>2</v>
      </c>
      <c r="C109" s="28" t="s">
        <v>526</v>
      </c>
      <c r="D109" s="28" t="s">
        <v>527</v>
      </c>
      <c r="E109" s="33" t="s">
        <v>405</v>
      </c>
      <c r="F109" s="49" t="s">
        <v>532</v>
      </c>
      <c r="G109" s="12">
        <v>0</v>
      </c>
      <c r="H109" s="12">
        <f t="shared" si="4"/>
        <v>0</v>
      </c>
      <c r="I109" s="33"/>
      <c r="J109" s="56" t="s">
        <v>564</v>
      </c>
      <c r="K109" s="21"/>
      <c r="L109" s="21"/>
      <c r="M109" s="21"/>
      <c r="N109" s="21"/>
      <c r="O109" s="21"/>
      <c r="P109" s="21"/>
      <c r="Q109" s="21"/>
      <c r="R109" s="21"/>
      <c r="S109" s="21"/>
      <c r="T109" s="21"/>
      <c r="U109" s="21"/>
      <c r="V109" s="21"/>
    </row>
    <row r="110" spans="1:22" s="28" customFormat="1">
      <c r="A110" s="31">
        <v>2</v>
      </c>
      <c r="C110" s="28" t="s">
        <v>528</v>
      </c>
      <c r="D110" s="28" t="s">
        <v>533</v>
      </c>
      <c r="E110" s="33" t="s">
        <v>405</v>
      </c>
      <c r="F110" s="49" t="s">
        <v>531</v>
      </c>
      <c r="G110" s="12">
        <v>0</v>
      </c>
      <c r="H110" s="12">
        <f t="shared" si="4"/>
        <v>0</v>
      </c>
      <c r="I110" s="33"/>
      <c r="J110" s="56" t="s">
        <v>564</v>
      </c>
      <c r="K110" s="21"/>
      <c r="L110" s="21"/>
      <c r="M110" s="21"/>
      <c r="N110" s="21"/>
      <c r="O110" s="21"/>
      <c r="P110" s="21"/>
      <c r="Q110" s="21"/>
      <c r="R110" s="21"/>
      <c r="S110" s="21"/>
      <c r="T110" s="21"/>
      <c r="U110" s="21"/>
      <c r="V110" s="21"/>
    </row>
    <row r="111" spans="1:22" s="28" customFormat="1">
      <c r="A111" s="31">
        <v>2</v>
      </c>
      <c r="C111" s="28" t="s">
        <v>529</v>
      </c>
      <c r="D111" s="28" t="s">
        <v>534</v>
      </c>
      <c r="E111" s="33" t="s">
        <v>405</v>
      </c>
      <c r="F111" s="49" t="s">
        <v>530</v>
      </c>
      <c r="G111" s="12">
        <v>0</v>
      </c>
      <c r="H111" s="12">
        <f t="shared" si="4"/>
        <v>0</v>
      </c>
      <c r="I111" s="33"/>
      <c r="J111" s="56" t="s">
        <v>564</v>
      </c>
      <c r="K111" s="21"/>
      <c r="L111" s="21"/>
      <c r="M111" s="21"/>
      <c r="N111" s="21"/>
      <c r="O111" s="21"/>
      <c r="P111" s="21"/>
      <c r="Q111" s="21"/>
      <c r="R111" s="21"/>
      <c r="S111" s="21"/>
      <c r="T111" s="21"/>
      <c r="U111" s="21"/>
      <c r="V111" s="21"/>
    </row>
    <row r="112" spans="1:22" ht="15.75" customHeight="1">
      <c r="G112" s="1"/>
      <c r="H112" s="1"/>
      <c r="K112" s="21"/>
      <c r="L112" s="21"/>
      <c r="M112" s="21"/>
      <c r="N112" s="21"/>
      <c r="O112" s="21"/>
      <c r="P112" s="21"/>
      <c r="Q112" s="21"/>
      <c r="R112" s="21"/>
      <c r="S112" s="21"/>
      <c r="T112" s="21"/>
      <c r="U112" s="21"/>
      <c r="V112" s="21"/>
    </row>
    <row r="113" spans="1:22">
      <c r="A113" s="31"/>
      <c r="F113" t="s">
        <v>65</v>
      </c>
      <c r="G113" s="1"/>
      <c r="H113" s="1">
        <f>SUM(H63:H111)</f>
        <v>1324.2886000000003</v>
      </c>
      <c r="J113" s="28"/>
      <c r="K113" s="21"/>
      <c r="L113" s="21"/>
      <c r="M113" s="21"/>
      <c r="N113" s="21"/>
      <c r="O113" s="21"/>
      <c r="P113" s="21"/>
      <c r="Q113" s="21"/>
      <c r="R113" s="21"/>
      <c r="S113" s="21"/>
      <c r="T113" s="21"/>
      <c r="U113" s="21"/>
      <c r="V113" s="21"/>
    </row>
    <row r="114" spans="1:22" ht="36" customHeight="1">
      <c r="A114" s="31"/>
      <c r="G114" s="1"/>
      <c r="H114" s="1"/>
      <c r="J114" s="28"/>
      <c r="K114" s="21"/>
      <c r="L114" s="21"/>
      <c r="M114" s="21"/>
      <c r="N114" s="21"/>
      <c r="O114" s="21"/>
      <c r="P114" s="21"/>
      <c r="Q114" s="21"/>
      <c r="R114" s="21"/>
      <c r="S114" s="21"/>
      <c r="T114" s="21"/>
      <c r="U114" s="21"/>
      <c r="V114" s="21"/>
    </row>
    <row r="115" spans="1:22">
      <c r="A115" s="31"/>
      <c r="B115" s="6" t="s">
        <v>166</v>
      </c>
      <c r="C115" s="6"/>
      <c r="D115" s="6"/>
      <c r="E115" s="6"/>
      <c r="F115" s="6"/>
      <c r="G115" s="6"/>
      <c r="H115" s="6"/>
      <c r="I115" s="28"/>
      <c r="J115" s="28"/>
      <c r="K115" s="21"/>
      <c r="L115" s="21"/>
      <c r="M115" s="21"/>
      <c r="N115" s="21"/>
      <c r="O115" s="21"/>
      <c r="P115" s="21"/>
      <c r="Q115" s="21"/>
      <c r="R115" s="21"/>
      <c r="S115" s="21"/>
      <c r="T115" s="21"/>
      <c r="U115" s="21"/>
      <c r="V115" s="21"/>
    </row>
    <row r="116" spans="1:22" s="28" customFormat="1">
      <c r="A116" s="31">
        <f>20/50</f>
        <v>0.4</v>
      </c>
      <c r="C116" s="28" t="s">
        <v>605</v>
      </c>
      <c r="D116" s="28" t="s">
        <v>621</v>
      </c>
      <c r="E116" s="2" t="s">
        <v>607</v>
      </c>
      <c r="F116" s="2" t="s">
        <v>606</v>
      </c>
      <c r="G116" s="55">
        <v>11.43</v>
      </c>
      <c r="H116" s="29">
        <f t="shared" ref="H116:H142" si="5">G116*A116</f>
        <v>4.5720000000000001</v>
      </c>
      <c r="I116" s="2"/>
      <c r="J116" s="56" t="s">
        <v>564</v>
      </c>
      <c r="K116" s="21"/>
      <c r="L116" s="21"/>
      <c r="M116" s="21"/>
      <c r="N116" s="21"/>
      <c r="O116" s="21"/>
      <c r="P116" s="21"/>
      <c r="Q116" s="21"/>
      <c r="R116" s="21"/>
      <c r="S116" s="21"/>
      <c r="T116" s="21"/>
      <c r="U116" s="21"/>
      <c r="V116" s="21"/>
    </row>
    <row r="117" spans="1:22" s="28" customFormat="1">
      <c r="A117" s="31">
        <f>16/100</f>
        <v>0.16</v>
      </c>
      <c r="C117" s="28" t="s">
        <v>601</v>
      </c>
      <c r="D117" s="28" t="s">
        <v>602</v>
      </c>
      <c r="E117" s="30" t="s">
        <v>603</v>
      </c>
      <c r="F117" s="32" t="s">
        <v>604</v>
      </c>
      <c r="G117" s="29">
        <v>9.26</v>
      </c>
      <c r="H117" s="29">
        <f t="shared" si="5"/>
        <v>1.4816</v>
      </c>
      <c r="J117" s="56" t="s">
        <v>564</v>
      </c>
      <c r="K117" s="21"/>
      <c r="L117" s="21"/>
      <c r="M117" s="21"/>
      <c r="N117" s="21"/>
      <c r="O117" s="21"/>
      <c r="P117" s="21"/>
      <c r="Q117" s="21"/>
      <c r="R117" s="21"/>
      <c r="S117" s="21"/>
      <c r="T117" s="21"/>
      <c r="U117" s="21"/>
      <c r="V117" s="21"/>
    </row>
    <row r="118" spans="1:22" s="28" customFormat="1">
      <c r="A118" s="31">
        <f>8/25</f>
        <v>0.32</v>
      </c>
      <c r="C118" s="28" t="s">
        <v>185</v>
      </c>
      <c r="D118" s="28" t="s">
        <v>645</v>
      </c>
      <c r="E118" s="30" t="s">
        <v>186</v>
      </c>
      <c r="F118" s="32" t="s">
        <v>184</v>
      </c>
      <c r="G118" s="29">
        <v>5.37</v>
      </c>
      <c r="H118" s="29">
        <f t="shared" si="5"/>
        <v>1.7184000000000001</v>
      </c>
      <c r="J118" s="56" t="s">
        <v>564</v>
      </c>
      <c r="K118" s="21"/>
      <c r="L118" s="21"/>
      <c r="M118" s="21"/>
      <c r="N118" s="21"/>
      <c r="O118" s="21"/>
      <c r="P118" s="21"/>
      <c r="Q118" s="21"/>
      <c r="R118" s="21"/>
      <c r="S118" s="21"/>
      <c r="T118" s="21"/>
      <c r="U118" s="21"/>
      <c r="V118" s="21"/>
    </row>
    <row r="119" spans="1:22" s="28" customFormat="1">
      <c r="A119" s="31">
        <f>4/100</f>
        <v>0.04</v>
      </c>
      <c r="C119" s="28" t="s">
        <v>400</v>
      </c>
      <c r="D119" s="28" t="s">
        <v>399</v>
      </c>
      <c r="E119" s="2" t="s">
        <v>401</v>
      </c>
      <c r="F119" s="51" t="s">
        <v>402</v>
      </c>
      <c r="G119" s="37">
        <v>5.55</v>
      </c>
      <c r="H119" s="29">
        <f>G119*A119</f>
        <v>0.222</v>
      </c>
      <c r="I119" s="2"/>
      <c r="J119" s="56" t="s">
        <v>564</v>
      </c>
      <c r="K119" s="21"/>
      <c r="L119" s="21"/>
      <c r="M119" s="21"/>
      <c r="N119" s="21"/>
      <c r="O119" s="21"/>
      <c r="P119" s="21"/>
      <c r="Q119" s="21"/>
      <c r="R119" s="21"/>
      <c r="S119" s="21"/>
      <c r="T119" s="21"/>
      <c r="U119" s="21"/>
      <c r="V119" s="21"/>
    </row>
    <row r="120" spans="1:22" s="28" customFormat="1">
      <c r="A120" s="31">
        <f>36/100</f>
        <v>0.36</v>
      </c>
      <c r="C120" s="28" t="s">
        <v>92</v>
      </c>
      <c r="D120" s="28" t="s">
        <v>643</v>
      </c>
      <c r="E120" s="30" t="s">
        <v>199</v>
      </c>
      <c r="F120" s="32" t="s">
        <v>94</v>
      </c>
      <c r="G120" s="29">
        <v>6.4</v>
      </c>
      <c r="H120" s="29">
        <f t="shared" si="5"/>
        <v>2.3039999999999998</v>
      </c>
      <c r="J120" s="56" t="s">
        <v>564</v>
      </c>
      <c r="K120" s="21"/>
      <c r="L120" s="21"/>
      <c r="M120" s="21"/>
      <c r="N120" s="21"/>
      <c r="O120" s="21"/>
      <c r="P120" s="21"/>
      <c r="Q120" s="21"/>
      <c r="R120" s="21"/>
      <c r="S120" s="21"/>
      <c r="T120" s="21"/>
      <c r="U120" s="21"/>
      <c r="V120" s="21"/>
    </row>
    <row r="121" spans="1:22" s="28" customFormat="1">
      <c r="A121" s="31">
        <f>96/25</f>
        <v>3.84</v>
      </c>
      <c r="C121" s="28" t="s">
        <v>204</v>
      </c>
      <c r="D121" s="28" t="s">
        <v>214</v>
      </c>
      <c r="E121" s="30" t="s">
        <v>205</v>
      </c>
      <c r="F121" s="32" t="s">
        <v>206</v>
      </c>
      <c r="G121" s="29">
        <v>2.98</v>
      </c>
      <c r="H121" s="29">
        <f t="shared" si="5"/>
        <v>11.443199999999999</v>
      </c>
      <c r="J121" s="56" t="s">
        <v>564</v>
      </c>
      <c r="K121" s="21"/>
      <c r="L121" s="21"/>
      <c r="M121" s="21"/>
      <c r="N121" s="21"/>
      <c r="O121" s="21"/>
      <c r="P121" s="21"/>
      <c r="Q121" s="21"/>
      <c r="R121" s="21"/>
      <c r="S121" s="21"/>
      <c r="T121" s="21"/>
      <c r="U121" s="21"/>
      <c r="V121" s="21"/>
    </row>
    <row r="122" spans="1:22" s="28" customFormat="1">
      <c r="A122" s="31">
        <f>24/50</f>
        <v>0.48</v>
      </c>
      <c r="C122" s="28" t="s">
        <v>549</v>
      </c>
      <c r="D122" s="28" t="s">
        <v>554</v>
      </c>
      <c r="E122" s="30" t="s">
        <v>547</v>
      </c>
      <c r="F122" s="28" t="s">
        <v>548</v>
      </c>
      <c r="G122" s="29">
        <v>8.6199999999999992</v>
      </c>
      <c r="H122" s="29">
        <f>G122*A122</f>
        <v>4.1375999999999991</v>
      </c>
      <c r="J122" s="56" t="s">
        <v>564</v>
      </c>
      <c r="K122" s="21"/>
      <c r="L122" s="21"/>
      <c r="M122" s="21"/>
      <c r="N122" s="21"/>
      <c r="O122" s="21"/>
      <c r="P122" s="21"/>
      <c r="Q122" s="21"/>
      <c r="R122" s="21"/>
      <c r="S122" s="21"/>
      <c r="T122" s="21"/>
      <c r="U122" s="21"/>
      <c r="V122" s="21"/>
    </row>
    <row r="123" spans="1:22" s="28" customFormat="1">
      <c r="A123" s="31">
        <f>32/50</f>
        <v>0.64</v>
      </c>
      <c r="C123" s="28" t="s">
        <v>200</v>
      </c>
      <c r="D123" s="28" t="s">
        <v>644</v>
      </c>
      <c r="E123" s="30" t="s">
        <v>201</v>
      </c>
      <c r="F123" s="32" t="s">
        <v>98</v>
      </c>
      <c r="G123" s="29">
        <v>10.07</v>
      </c>
      <c r="H123" s="29">
        <f t="shared" si="5"/>
        <v>6.4448000000000008</v>
      </c>
      <c r="J123" s="56" t="s">
        <v>564</v>
      </c>
      <c r="K123" s="21"/>
      <c r="L123" s="21"/>
      <c r="M123" s="21"/>
      <c r="N123" s="21"/>
      <c r="O123" s="21"/>
      <c r="P123" s="21"/>
      <c r="Q123" s="21"/>
      <c r="R123" s="21"/>
      <c r="S123" s="21"/>
      <c r="T123" s="21"/>
      <c r="U123" s="21"/>
      <c r="V123" s="21"/>
    </row>
    <row r="124" spans="1:22" s="28" customFormat="1">
      <c r="A124" s="31">
        <f>52/50</f>
        <v>1.04</v>
      </c>
      <c r="C124" s="28" t="s">
        <v>71</v>
      </c>
      <c r="D124" s="28" t="s">
        <v>202</v>
      </c>
      <c r="E124" s="28" t="s">
        <v>73</v>
      </c>
      <c r="F124" s="32" t="s">
        <v>74</v>
      </c>
      <c r="G124" s="29">
        <v>9.27</v>
      </c>
      <c r="H124" s="29">
        <f t="shared" si="5"/>
        <v>9.6408000000000005</v>
      </c>
      <c r="I124" s="2"/>
      <c r="J124" s="56" t="s">
        <v>564</v>
      </c>
      <c r="K124" s="21"/>
      <c r="L124" s="21"/>
      <c r="M124" s="21"/>
      <c r="N124" s="21"/>
      <c r="O124" s="21"/>
      <c r="P124" s="21"/>
      <c r="Q124" s="21"/>
      <c r="R124" s="21"/>
      <c r="S124" s="21"/>
      <c r="T124" s="21"/>
      <c r="U124" s="21"/>
      <c r="V124" s="21"/>
    </row>
    <row r="125" spans="1:22">
      <c r="A125" s="31">
        <v>1</v>
      </c>
      <c r="B125" s="28"/>
      <c r="C125" s="28" t="s">
        <v>305</v>
      </c>
      <c r="D125" s="28" t="s">
        <v>306</v>
      </c>
      <c r="E125" s="28" t="s">
        <v>304</v>
      </c>
      <c r="F125" s="32" t="s">
        <v>307</v>
      </c>
      <c r="G125" s="29">
        <v>8.15</v>
      </c>
      <c r="H125" s="29">
        <f t="shared" si="5"/>
        <v>8.15</v>
      </c>
      <c r="I125" s="45" t="s">
        <v>308</v>
      </c>
      <c r="J125" s="56" t="s">
        <v>564</v>
      </c>
      <c r="K125" s="21"/>
      <c r="L125" s="21"/>
      <c r="M125" s="21"/>
      <c r="N125" s="21"/>
      <c r="O125" s="21"/>
      <c r="P125" s="21"/>
      <c r="Q125" s="21"/>
      <c r="R125" s="21"/>
      <c r="S125" s="21"/>
      <c r="T125" s="21"/>
      <c r="U125" s="21"/>
      <c r="V125" s="21"/>
    </row>
    <row r="126" spans="1:22">
      <c r="A126" s="31">
        <v>2</v>
      </c>
      <c r="B126" s="28"/>
      <c r="C126" s="28" t="s">
        <v>217</v>
      </c>
      <c r="D126" s="28" t="s">
        <v>218</v>
      </c>
      <c r="E126" s="30" t="s">
        <v>216</v>
      </c>
      <c r="F126" s="28" t="s">
        <v>215</v>
      </c>
      <c r="G126" s="29">
        <v>21.5</v>
      </c>
      <c r="H126" s="29">
        <f t="shared" ref="H126:H131" si="6">G126*A126</f>
        <v>43</v>
      </c>
      <c r="I126" s="28"/>
      <c r="J126" s="56" t="s">
        <v>564</v>
      </c>
      <c r="K126" s="21"/>
      <c r="L126" s="21"/>
      <c r="M126" s="21"/>
      <c r="N126" s="21"/>
      <c r="O126" s="21"/>
      <c r="P126" s="21"/>
      <c r="Q126" s="21"/>
      <c r="R126" s="21"/>
      <c r="S126" s="21"/>
      <c r="T126" s="21"/>
      <c r="U126" s="21"/>
      <c r="V126" s="21"/>
    </row>
    <row r="127" spans="1:22">
      <c r="A127" s="31">
        <f>10/10</f>
        <v>1</v>
      </c>
      <c r="C127" s="28" t="s">
        <v>220</v>
      </c>
      <c r="D127" s="28" t="s">
        <v>522</v>
      </c>
      <c r="E127" t="s">
        <v>222</v>
      </c>
      <c r="F127" s="28" t="s">
        <v>219</v>
      </c>
      <c r="G127" s="29">
        <v>4.0599999999999996</v>
      </c>
      <c r="H127" s="29">
        <f t="shared" si="6"/>
        <v>4.0599999999999996</v>
      </c>
      <c r="I127" s="28"/>
      <c r="J127" s="56" t="s">
        <v>564</v>
      </c>
      <c r="K127" s="21"/>
      <c r="L127" s="21"/>
      <c r="M127" s="21"/>
      <c r="N127" s="21"/>
      <c r="O127" s="21"/>
      <c r="P127" s="21"/>
      <c r="Q127" s="21"/>
      <c r="R127" s="21"/>
      <c r="S127" s="21"/>
      <c r="T127" s="21"/>
      <c r="U127" s="21"/>
      <c r="V127" s="21"/>
    </row>
    <row r="128" spans="1:22" s="28" customFormat="1">
      <c r="A128" s="31">
        <v>3</v>
      </c>
      <c r="C128" s="28" t="s">
        <v>664</v>
      </c>
      <c r="D128" s="28" t="s">
        <v>666</v>
      </c>
      <c r="E128" s="28" t="s">
        <v>663</v>
      </c>
      <c r="F128" s="28" t="s">
        <v>490</v>
      </c>
      <c r="G128" s="29">
        <v>8.0399999999999991</v>
      </c>
      <c r="H128" s="29">
        <f t="shared" si="6"/>
        <v>24.119999999999997</v>
      </c>
      <c r="J128" s="56"/>
      <c r="K128" s="21"/>
      <c r="L128" s="21"/>
      <c r="M128" s="21"/>
      <c r="N128" s="21"/>
      <c r="O128" s="21"/>
      <c r="P128" s="21"/>
      <c r="Q128" s="21"/>
      <c r="R128" s="21"/>
      <c r="S128" s="21"/>
      <c r="T128" s="21"/>
      <c r="U128" s="21"/>
      <c r="V128" s="21"/>
    </row>
    <row r="129" spans="1:22" s="28" customFormat="1">
      <c r="A129" s="31">
        <v>8</v>
      </c>
      <c r="C129" s="28" t="s">
        <v>665</v>
      </c>
      <c r="D129" s="28" t="s">
        <v>699</v>
      </c>
      <c r="E129" s="30" t="s">
        <v>697</v>
      </c>
      <c r="F129" s="28" t="s">
        <v>698</v>
      </c>
      <c r="G129" s="29">
        <v>3.36</v>
      </c>
      <c r="H129" s="29">
        <f t="shared" si="6"/>
        <v>26.88</v>
      </c>
      <c r="J129" s="56"/>
      <c r="K129" s="21"/>
      <c r="L129" s="21"/>
      <c r="M129" s="21"/>
      <c r="N129" s="21"/>
      <c r="O129" s="21"/>
      <c r="P129" s="21"/>
      <c r="Q129" s="21"/>
      <c r="R129" s="21"/>
      <c r="S129" s="21"/>
      <c r="T129" s="21"/>
      <c r="U129" s="21"/>
      <c r="V129" s="21"/>
    </row>
    <row r="130" spans="1:22" s="28" customFormat="1">
      <c r="A130" s="31">
        <v>3</v>
      </c>
      <c r="C130" s="28" t="s">
        <v>487</v>
      </c>
      <c r="D130" s="28" t="s">
        <v>488</v>
      </c>
      <c r="E130" s="30" t="s">
        <v>489</v>
      </c>
      <c r="F130" s="9" t="s">
        <v>490</v>
      </c>
      <c r="G130" s="29">
        <v>8.0399999999999991</v>
      </c>
      <c r="H130" s="29">
        <f t="shared" si="6"/>
        <v>24.119999999999997</v>
      </c>
      <c r="J130" s="56" t="s">
        <v>564</v>
      </c>
      <c r="K130" s="21"/>
      <c r="L130" s="21"/>
      <c r="M130" s="21"/>
      <c r="N130" s="21"/>
      <c r="O130" s="21"/>
      <c r="P130" s="21"/>
      <c r="Q130" s="21"/>
      <c r="R130" s="21"/>
      <c r="S130" s="21"/>
      <c r="T130" s="21"/>
      <c r="U130" s="21"/>
      <c r="V130" s="21"/>
    </row>
    <row r="131" spans="1:22">
      <c r="A131" s="31">
        <v>24</v>
      </c>
      <c r="B131" s="28"/>
      <c r="C131" s="28" t="s">
        <v>68</v>
      </c>
      <c r="D131" s="28" t="s">
        <v>203</v>
      </c>
      <c r="E131" s="30" t="s">
        <v>66</v>
      </c>
      <c r="F131" s="32" t="s">
        <v>67</v>
      </c>
      <c r="G131" s="29">
        <v>0.27</v>
      </c>
      <c r="H131" s="29">
        <f t="shared" si="6"/>
        <v>6.48</v>
      </c>
      <c r="I131" s="28"/>
      <c r="J131" s="56" t="s">
        <v>564</v>
      </c>
      <c r="K131" s="21"/>
      <c r="L131" s="21"/>
      <c r="M131" s="21"/>
      <c r="N131" s="21"/>
      <c r="O131" s="21"/>
      <c r="P131" s="21"/>
      <c r="Q131" s="21"/>
      <c r="R131" s="21"/>
      <c r="S131" s="21"/>
      <c r="T131" s="21"/>
      <c r="U131" s="21"/>
      <c r="V131" s="21"/>
    </row>
    <row r="132" spans="1:22">
      <c r="A132" s="31">
        <v>2</v>
      </c>
      <c r="C132" s="28" t="s">
        <v>620</v>
      </c>
      <c r="D132" s="28" t="s">
        <v>195</v>
      </c>
      <c r="E132" s="30" t="s">
        <v>194</v>
      </c>
      <c r="F132" s="28" t="s">
        <v>196</v>
      </c>
      <c r="G132" s="29">
        <v>17.5</v>
      </c>
      <c r="H132" s="29">
        <f t="shared" si="5"/>
        <v>35</v>
      </c>
      <c r="J132" s="56" t="s">
        <v>564</v>
      </c>
      <c r="K132" s="21"/>
      <c r="L132" s="21"/>
      <c r="M132" s="21"/>
      <c r="N132" s="21"/>
      <c r="O132" s="21"/>
      <c r="P132" s="21"/>
      <c r="Q132" s="21"/>
      <c r="R132" s="21"/>
      <c r="S132" s="21"/>
      <c r="T132" s="21"/>
      <c r="U132" s="21"/>
      <c r="V132" s="21"/>
    </row>
    <row r="133" spans="1:22" s="28" customFormat="1">
      <c r="A133" s="31">
        <v>4</v>
      </c>
      <c r="C133" s="28" t="s">
        <v>760</v>
      </c>
      <c r="D133" s="28" t="s">
        <v>619</v>
      </c>
      <c r="E133" s="24" t="s">
        <v>762</v>
      </c>
      <c r="F133" s="2" t="s">
        <v>761</v>
      </c>
      <c r="G133" s="37">
        <v>15.84</v>
      </c>
      <c r="H133" s="37">
        <f t="shared" si="5"/>
        <v>63.36</v>
      </c>
      <c r="I133" s="2" t="s">
        <v>740</v>
      </c>
      <c r="J133" s="56" t="s">
        <v>564</v>
      </c>
      <c r="K133" s="21"/>
      <c r="L133" s="21"/>
      <c r="M133" s="21"/>
      <c r="N133" s="21"/>
      <c r="O133" s="21"/>
      <c r="P133" s="21"/>
      <c r="Q133" s="21"/>
      <c r="R133" s="21"/>
      <c r="S133" s="21"/>
      <c r="T133" s="21"/>
      <c r="U133" s="21"/>
      <c r="V133" s="21"/>
    </row>
    <row r="134" spans="1:22" s="28" customFormat="1">
      <c r="A134" s="31">
        <f>4/10</f>
        <v>0.4</v>
      </c>
      <c r="C134" s="28" t="s">
        <v>595</v>
      </c>
      <c r="D134" s="28" t="s">
        <v>593</v>
      </c>
      <c r="E134" s="30" t="s">
        <v>599</v>
      </c>
      <c r="G134" s="29">
        <v>21.99</v>
      </c>
      <c r="H134" s="29">
        <f t="shared" si="5"/>
        <v>8.7959999999999994</v>
      </c>
      <c r="J134" s="56" t="s">
        <v>564</v>
      </c>
      <c r="K134" s="21"/>
      <c r="L134" s="21"/>
      <c r="M134" s="21"/>
      <c r="N134" s="21"/>
      <c r="O134" s="21"/>
      <c r="P134" s="21"/>
      <c r="Q134" s="21"/>
      <c r="R134" s="21"/>
      <c r="S134" s="21"/>
      <c r="T134" s="21"/>
      <c r="U134" s="21"/>
      <c r="V134" s="21"/>
    </row>
    <row r="135" spans="1:22" s="28" customFormat="1" ht="14.25" customHeight="1">
      <c r="A135" s="31">
        <v>8</v>
      </c>
      <c r="C135" s="28" t="s">
        <v>596</v>
      </c>
      <c r="D135" s="28" t="s">
        <v>597</v>
      </c>
      <c r="E135" s="54" t="s">
        <v>598</v>
      </c>
      <c r="G135" s="29">
        <v>3.99</v>
      </c>
      <c r="H135" s="29">
        <f t="shared" si="5"/>
        <v>31.92</v>
      </c>
      <c r="J135" s="56" t="s">
        <v>564</v>
      </c>
      <c r="K135" s="21"/>
      <c r="L135" s="21"/>
      <c r="M135" s="21"/>
      <c r="N135" s="21"/>
      <c r="O135" s="21"/>
      <c r="P135" s="21"/>
      <c r="Q135" s="21"/>
      <c r="R135" s="21"/>
      <c r="S135" s="21"/>
      <c r="T135" s="21"/>
      <c r="U135" s="21"/>
      <c r="V135" s="21"/>
    </row>
    <row r="136" spans="1:22" s="28" customFormat="1">
      <c r="A136" s="31">
        <v>4</v>
      </c>
      <c r="C136" s="28" t="s">
        <v>692</v>
      </c>
      <c r="D136" s="28" t="s">
        <v>230</v>
      </c>
      <c r="E136" s="30" t="s">
        <v>696</v>
      </c>
      <c r="F136" s="28" t="s">
        <v>693</v>
      </c>
      <c r="G136" s="29">
        <v>7.37</v>
      </c>
      <c r="H136" s="29">
        <f t="shared" si="5"/>
        <v>29.48</v>
      </c>
      <c r="J136" s="56" t="s">
        <v>564</v>
      </c>
      <c r="K136" s="21"/>
      <c r="L136" s="21"/>
      <c r="M136" s="21"/>
      <c r="N136" s="21"/>
      <c r="O136" s="21"/>
      <c r="P136" s="21"/>
      <c r="Q136" s="21"/>
      <c r="R136" s="21"/>
      <c r="S136" s="21"/>
      <c r="T136" s="21"/>
      <c r="U136" s="21"/>
      <c r="V136" s="21"/>
    </row>
    <row r="137" spans="1:22" s="28" customFormat="1">
      <c r="A137" s="31">
        <v>2</v>
      </c>
      <c r="C137" s="28" t="s">
        <v>691</v>
      </c>
      <c r="D137" s="28" t="s">
        <v>229</v>
      </c>
      <c r="E137" s="30" t="s">
        <v>695</v>
      </c>
      <c r="F137" s="28" t="s">
        <v>694</v>
      </c>
      <c r="G137" s="29">
        <v>6.77</v>
      </c>
      <c r="H137" s="29">
        <f t="shared" si="5"/>
        <v>13.54</v>
      </c>
      <c r="J137" s="56" t="s">
        <v>564</v>
      </c>
      <c r="K137" s="21"/>
      <c r="L137" s="21"/>
      <c r="M137" s="21"/>
      <c r="N137" s="21"/>
      <c r="O137" s="21"/>
      <c r="P137" s="21"/>
      <c r="Q137" s="21"/>
      <c r="R137" s="21"/>
      <c r="S137" s="21"/>
      <c r="T137" s="21"/>
      <c r="U137" s="21"/>
      <c r="V137" s="21"/>
    </row>
    <row r="138" spans="1:22" s="28" customFormat="1">
      <c r="A138" s="31">
        <v>4</v>
      </c>
      <c r="C138" s="28" t="s">
        <v>688</v>
      </c>
      <c r="D138" s="28" t="s">
        <v>229</v>
      </c>
      <c r="E138" s="30" t="s">
        <v>689</v>
      </c>
      <c r="F138" s="28" t="s">
        <v>690</v>
      </c>
      <c r="G138" s="29">
        <v>5.77</v>
      </c>
      <c r="H138" s="29">
        <f t="shared" si="5"/>
        <v>23.08</v>
      </c>
      <c r="J138" s="56" t="s">
        <v>564</v>
      </c>
      <c r="K138" s="21"/>
      <c r="L138" s="21"/>
      <c r="M138" s="21"/>
      <c r="N138" s="21"/>
      <c r="O138" s="21"/>
      <c r="P138" s="21"/>
      <c r="Q138" s="21"/>
      <c r="R138" s="21"/>
      <c r="S138" s="21"/>
      <c r="T138" s="21"/>
      <c r="U138" s="21"/>
      <c r="V138" s="21"/>
    </row>
    <row r="139" spans="1:22" s="28" customFormat="1">
      <c r="A139" s="31">
        <v>4</v>
      </c>
      <c r="C139" s="28" t="s">
        <v>711</v>
      </c>
      <c r="D139" s="28" t="s">
        <v>224</v>
      </c>
      <c r="E139" s="30" t="s">
        <v>594</v>
      </c>
      <c r="F139" s="28" t="s">
        <v>712</v>
      </c>
      <c r="G139" s="29">
        <v>22.2</v>
      </c>
      <c r="H139" s="29">
        <f t="shared" si="5"/>
        <v>88.8</v>
      </c>
      <c r="I139" s="28" t="s">
        <v>687</v>
      </c>
      <c r="J139" s="56" t="s">
        <v>564</v>
      </c>
      <c r="K139" s="21"/>
      <c r="L139" s="21"/>
      <c r="M139" s="21"/>
      <c r="N139" s="21"/>
      <c r="O139" s="21"/>
      <c r="P139" s="21"/>
      <c r="Q139" s="21"/>
      <c r="R139" s="21"/>
      <c r="S139" s="21"/>
      <c r="T139" s="21"/>
      <c r="U139" s="21"/>
      <c r="V139" s="21"/>
    </row>
    <row r="140" spans="1:22" s="28" customFormat="1">
      <c r="A140" s="31">
        <v>1</v>
      </c>
      <c r="C140" s="28" t="s">
        <v>700</v>
      </c>
      <c r="D140" s="28" t="s">
        <v>223</v>
      </c>
      <c r="E140" s="30" t="s">
        <v>594</v>
      </c>
      <c r="F140" s="28" t="s">
        <v>701</v>
      </c>
      <c r="G140" s="29">
        <v>20.72</v>
      </c>
      <c r="H140" s="29">
        <f t="shared" si="5"/>
        <v>20.72</v>
      </c>
      <c r="I140" s="28" t="s">
        <v>687</v>
      </c>
      <c r="J140" s="56" t="s">
        <v>564</v>
      </c>
      <c r="K140" s="21"/>
      <c r="L140" s="21"/>
      <c r="M140" s="21"/>
      <c r="N140" s="21"/>
      <c r="O140" s="21"/>
      <c r="P140" s="21"/>
      <c r="Q140" s="21"/>
      <c r="R140" s="21"/>
      <c r="S140" s="21"/>
      <c r="T140" s="21"/>
      <c r="U140" s="21"/>
      <c r="V140" s="21"/>
    </row>
    <row r="141" spans="1:22" s="28" customFormat="1">
      <c r="A141" s="31">
        <v>2</v>
      </c>
      <c r="C141" s="28" t="s">
        <v>713</v>
      </c>
      <c r="D141" s="28" t="s">
        <v>225</v>
      </c>
      <c r="E141" s="30" t="s">
        <v>207</v>
      </c>
      <c r="F141" s="28" t="s">
        <v>714</v>
      </c>
      <c r="G141" s="29">
        <v>18.36</v>
      </c>
      <c r="H141" s="29">
        <f t="shared" si="5"/>
        <v>36.72</v>
      </c>
      <c r="I141" s="28" t="s">
        <v>687</v>
      </c>
      <c r="J141" s="56" t="s">
        <v>564</v>
      </c>
      <c r="K141" s="21"/>
      <c r="L141" s="21"/>
      <c r="M141" s="21"/>
      <c r="N141" s="21"/>
      <c r="O141" s="21"/>
      <c r="P141" s="21"/>
      <c r="Q141" s="21"/>
      <c r="R141" s="21"/>
      <c r="S141" s="21"/>
      <c r="T141" s="21"/>
      <c r="U141" s="21"/>
      <c r="V141" s="21"/>
    </row>
    <row r="142" spans="1:22" s="28" customFormat="1">
      <c r="A142" s="31">
        <v>3</v>
      </c>
      <c r="C142" s="28" t="s">
        <v>707</v>
      </c>
      <c r="D142" s="28" t="s">
        <v>708</v>
      </c>
      <c r="E142" s="33" t="s">
        <v>705</v>
      </c>
      <c r="F142" s="33" t="s">
        <v>709</v>
      </c>
      <c r="G142" s="12">
        <v>0.05</v>
      </c>
      <c r="H142" s="12">
        <f t="shared" si="5"/>
        <v>0.15000000000000002</v>
      </c>
      <c r="I142" s="33"/>
      <c r="J142" s="56"/>
      <c r="K142" s="21"/>
      <c r="L142" s="21"/>
      <c r="M142" s="21"/>
      <c r="N142" s="21"/>
      <c r="O142" s="21"/>
      <c r="P142" s="21"/>
      <c r="Q142" s="21"/>
      <c r="R142" s="21"/>
      <c r="S142" s="21"/>
      <c r="T142" s="21"/>
      <c r="U142" s="21"/>
      <c r="V142" s="21"/>
    </row>
    <row r="143" spans="1:22" s="28" customFormat="1">
      <c r="A143" s="31">
        <v>4</v>
      </c>
      <c r="B143"/>
      <c r="C143" s="28" t="s">
        <v>197</v>
      </c>
      <c r="D143" s="28" t="s">
        <v>638</v>
      </c>
      <c r="E143" s="33" t="s">
        <v>164</v>
      </c>
      <c r="F143" s="33" t="s">
        <v>198</v>
      </c>
      <c r="G143" s="47">
        <v>6.69</v>
      </c>
      <c r="H143" s="12">
        <f t="shared" ref="H143:H153" si="7">G143*A143</f>
        <v>26.76</v>
      </c>
      <c r="I143" s="33"/>
      <c r="J143" s="56" t="s">
        <v>564</v>
      </c>
      <c r="K143" s="21"/>
      <c r="L143" s="21"/>
      <c r="M143" s="21"/>
      <c r="N143" s="21"/>
      <c r="O143" s="21"/>
      <c r="P143" s="21"/>
      <c r="Q143" s="21"/>
      <c r="R143" s="21"/>
      <c r="S143" s="21"/>
      <c r="T143" s="21"/>
      <c r="U143" s="21"/>
      <c r="V143" s="21"/>
    </row>
    <row r="144" spans="1:22" s="28" customFormat="1">
      <c r="A144" s="31">
        <v>4</v>
      </c>
      <c r="C144" s="28" t="s">
        <v>622</v>
      </c>
      <c r="D144" s="28" t="s">
        <v>624</v>
      </c>
      <c r="E144" s="33" t="s">
        <v>164</v>
      </c>
      <c r="F144" s="33" t="s">
        <v>626</v>
      </c>
      <c r="G144" s="47">
        <v>0.62</v>
      </c>
      <c r="H144" s="12">
        <f t="shared" si="7"/>
        <v>2.48</v>
      </c>
      <c r="I144" s="33"/>
      <c r="J144" s="56" t="s">
        <v>564</v>
      </c>
      <c r="K144" s="21"/>
      <c r="L144" s="21"/>
      <c r="M144" s="21"/>
      <c r="N144" s="21"/>
      <c r="O144" s="21"/>
      <c r="P144" s="21"/>
      <c r="Q144" s="21"/>
      <c r="R144" s="21"/>
      <c r="S144" s="21"/>
      <c r="T144" s="21"/>
      <c r="U144" s="21"/>
      <c r="V144" s="21"/>
    </row>
    <row r="145" spans="1:22" s="28" customFormat="1">
      <c r="A145" s="31">
        <v>4</v>
      </c>
      <c r="C145" s="28" t="s">
        <v>623</v>
      </c>
      <c r="D145" s="28" t="s">
        <v>625</v>
      </c>
      <c r="E145" s="33" t="s">
        <v>164</v>
      </c>
      <c r="F145" s="33" t="s">
        <v>627</v>
      </c>
      <c r="G145" s="47">
        <v>0.62</v>
      </c>
      <c r="H145" s="12">
        <f t="shared" si="7"/>
        <v>2.48</v>
      </c>
      <c r="I145" s="33"/>
      <c r="J145" s="56" t="s">
        <v>564</v>
      </c>
      <c r="K145" s="21"/>
      <c r="L145" s="21"/>
      <c r="M145" s="21"/>
      <c r="N145" s="21"/>
      <c r="O145" s="21"/>
      <c r="P145" s="21"/>
      <c r="Q145" s="21"/>
      <c r="R145" s="21"/>
      <c r="S145" s="21"/>
      <c r="T145" s="21"/>
      <c r="U145" s="21"/>
      <c r="V145" s="21"/>
    </row>
    <row r="146" spans="1:22" s="28" customFormat="1">
      <c r="A146" s="31">
        <v>2</v>
      </c>
      <c r="C146" s="28" t="s">
        <v>628</v>
      </c>
      <c r="D146" s="28" t="s">
        <v>630</v>
      </c>
      <c r="E146" s="33" t="s">
        <v>634</v>
      </c>
      <c r="F146" s="33" t="s">
        <v>632</v>
      </c>
      <c r="G146" s="47">
        <v>0</v>
      </c>
      <c r="H146" s="12">
        <f t="shared" si="7"/>
        <v>0</v>
      </c>
      <c r="I146" s="33" t="s">
        <v>639</v>
      </c>
      <c r="J146" s="56" t="s">
        <v>564</v>
      </c>
      <c r="K146" s="21"/>
      <c r="L146" s="21"/>
      <c r="M146" s="21"/>
      <c r="N146" s="21"/>
      <c r="O146" s="21"/>
      <c r="P146" s="21"/>
      <c r="Q146" s="21"/>
      <c r="R146" s="21"/>
      <c r="S146" s="21"/>
      <c r="T146" s="21"/>
      <c r="U146" s="21"/>
      <c r="V146" s="21"/>
    </row>
    <row r="147" spans="1:22" s="28" customFormat="1">
      <c r="A147" s="31">
        <v>2</v>
      </c>
      <c r="C147" s="28" t="s">
        <v>629</v>
      </c>
      <c r="D147" s="28" t="s">
        <v>631</v>
      </c>
      <c r="E147" s="33" t="s">
        <v>634</v>
      </c>
      <c r="F147" s="33" t="s">
        <v>633</v>
      </c>
      <c r="G147" s="47">
        <v>0</v>
      </c>
      <c r="H147" s="12">
        <f t="shared" si="7"/>
        <v>0</v>
      </c>
      <c r="I147" s="33" t="s">
        <v>639</v>
      </c>
      <c r="J147" s="56" t="s">
        <v>564</v>
      </c>
      <c r="K147" s="21"/>
      <c r="L147" s="21"/>
      <c r="M147" s="21"/>
      <c r="N147" s="21"/>
      <c r="O147" s="21"/>
      <c r="P147" s="21"/>
      <c r="Q147" s="21"/>
      <c r="R147" s="21"/>
      <c r="S147" s="21"/>
      <c r="T147" s="21"/>
      <c r="U147" s="21"/>
      <c r="V147" s="21"/>
    </row>
    <row r="148" spans="1:22" s="28" customFormat="1">
      <c r="A148" s="31">
        <v>4</v>
      </c>
      <c r="C148" s="28" t="s">
        <v>716</v>
      </c>
      <c r="D148" s="28" t="s">
        <v>717</v>
      </c>
      <c r="E148" s="33" t="s">
        <v>634</v>
      </c>
      <c r="F148" s="33" t="s">
        <v>718</v>
      </c>
      <c r="G148" s="47">
        <v>0</v>
      </c>
      <c r="H148" s="12">
        <f t="shared" si="7"/>
        <v>0</v>
      </c>
      <c r="I148" s="33"/>
      <c r="J148" s="56" t="s">
        <v>564</v>
      </c>
      <c r="K148" s="21"/>
      <c r="L148" s="21"/>
      <c r="M148" s="21"/>
      <c r="N148" s="21"/>
      <c r="O148" s="21"/>
      <c r="P148" s="21"/>
      <c r="Q148" s="21"/>
      <c r="R148" s="21"/>
      <c r="S148" s="21"/>
      <c r="T148" s="21"/>
      <c r="U148" s="21"/>
      <c r="V148" s="21"/>
    </row>
    <row r="149" spans="1:22" s="28" customFormat="1">
      <c r="A149" s="31">
        <v>4</v>
      </c>
      <c r="C149" s="28" t="s">
        <v>719</v>
      </c>
      <c r="D149" s="28" t="s">
        <v>720</v>
      </c>
      <c r="E149" s="33" t="s">
        <v>634</v>
      </c>
      <c r="F149" s="33" t="s">
        <v>721</v>
      </c>
      <c r="G149" s="47">
        <v>0</v>
      </c>
      <c r="H149" s="12">
        <f t="shared" si="7"/>
        <v>0</v>
      </c>
      <c r="I149" s="33"/>
      <c r="J149" s="56"/>
      <c r="K149" s="21"/>
      <c r="L149" s="21"/>
      <c r="M149" s="21"/>
      <c r="N149" s="21"/>
      <c r="O149" s="21"/>
      <c r="P149" s="21"/>
      <c r="Q149" s="21"/>
      <c r="R149" s="21"/>
      <c r="S149" s="21"/>
      <c r="T149" s="21"/>
      <c r="U149" s="21"/>
      <c r="V149" s="21"/>
    </row>
    <row r="150" spans="1:22" s="28" customFormat="1">
      <c r="A150" s="31">
        <v>2</v>
      </c>
      <c r="C150" s="28" t="s">
        <v>210</v>
      </c>
      <c r="D150" s="28" t="s">
        <v>376</v>
      </c>
      <c r="E150" s="33" t="s">
        <v>164</v>
      </c>
      <c r="F150" s="33" t="s">
        <v>209</v>
      </c>
      <c r="G150" s="47">
        <v>0</v>
      </c>
      <c r="H150" s="12">
        <f t="shared" si="7"/>
        <v>0</v>
      </c>
      <c r="I150" s="33"/>
      <c r="J150" s="56" t="s">
        <v>564</v>
      </c>
      <c r="K150" s="21"/>
      <c r="L150" s="21"/>
      <c r="M150" s="21"/>
      <c r="N150" s="21"/>
      <c r="O150" s="21"/>
      <c r="P150" s="21"/>
      <c r="Q150" s="21"/>
      <c r="R150" s="21"/>
      <c r="S150" s="21"/>
      <c r="T150" s="21"/>
      <c r="U150" s="21"/>
      <c r="V150" s="21"/>
    </row>
    <row r="151" spans="1:22" s="28" customFormat="1">
      <c r="A151" s="31">
        <v>2</v>
      </c>
      <c r="C151" s="28" t="s">
        <v>211</v>
      </c>
      <c r="D151" s="28" t="s">
        <v>212</v>
      </c>
      <c r="E151" s="33" t="s">
        <v>164</v>
      </c>
      <c r="F151" s="33" t="s">
        <v>213</v>
      </c>
      <c r="G151" s="47">
        <v>0</v>
      </c>
      <c r="H151" s="12">
        <f t="shared" si="7"/>
        <v>0</v>
      </c>
      <c r="I151" s="33"/>
      <c r="J151" s="56" t="s">
        <v>564</v>
      </c>
      <c r="K151" s="21"/>
      <c r="L151" s="21"/>
      <c r="M151" s="21"/>
      <c r="N151" s="21"/>
      <c r="O151" s="21"/>
      <c r="P151" s="21"/>
      <c r="Q151" s="21"/>
      <c r="R151" s="21"/>
      <c r="S151" s="21"/>
      <c r="T151" s="21"/>
      <c r="U151" s="21"/>
      <c r="V151" s="21"/>
    </row>
    <row r="152" spans="1:22" s="28" customFormat="1">
      <c r="A152" s="31">
        <v>1</v>
      </c>
      <c r="C152" s="28" t="s">
        <v>226</v>
      </c>
      <c r="D152" s="28" t="s">
        <v>227</v>
      </c>
      <c r="E152" s="33" t="s">
        <v>715</v>
      </c>
      <c r="F152" s="33" t="s">
        <v>228</v>
      </c>
      <c r="G152" s="47">
        <v>19.63</v>
      </c>
      <c r="H152" s="12">
        <f t="shared" si="7"/>
        <v>19.63</v>
      </c>
      <c r="I152" s="33"/>
      <c r="J152" s="56" t="s">
        <v>564</v>
      </c>
      <c r="K152" s="21"/>
      <c r="L152" s="21"/>
      <c r="M152" s="21"/>
      <c r="N152" s="21"/>
      <c r="O152" s="21"/>
      <c r="P152" s="21"/>
      <c r="Q152" s="21"/>
      <c r="R152" s="21"/>
      <c r="S152" s="21"/>
      <c r="T152" s="21"/>
      <c r="U152" s="21"/>
      <c r="V152" s="21"/>
    </row>
    <row r="153" spans="1:22" s="28" customFormat="1">
      <c r="A153" s="31">
        <v>5</v>
      </c>
      <c r="C153" s="28" t="s">
        <v>668</v>
      </c>
      <c r="D153" s="28" t="s">
        <v>667</v>
      </c>
      <c r="E153" s="33" t="s">
        <v>634</v>
      </c>
      <c r="F153" s="33" t="s">
        <v>669</v>
      </c>
      <c r="G153" s="47">
        <v>0</v>
      </c>
      <c r="H153" s="12">
        <f t="shared" si="7"/>
        <v>0</v>
      </c>
      <c r="I153" s="33"/>
      <c r="J153" s="56"/>
      <c r="K153" s="21"/>
      <c r="L153" s="21"/>
      <c r="M153" s="21"/>
      <c r="N153" s="21"/>
      <c r="O153" s="21"/>
      <c r="P153" s="21"/>
      <c r="Q153" s="21"/>
      <c r="R153" s="21"/>
      <c r="S153" s="21"/>
      <c r="T153" s="21"/>
      <c r="U153" s="21"/>
      <c r="V153" s="21"/>
    </row>
    <row r="154" spans="1:22" ht="15" customHeight="1">
      <c r="A154" s="31"/>
      <c r="K154" s="21"/>
      <c r="L154" s="21"/>
      <c r="M154" s="21"/>
      <c r="N154" s="21"/>
      <c r="O154" s="21"/>
      <c r="P154" s="21"/>
      <c r="Q154" s="21"/>
      <c r="R154" s="21"/>
      <c r="S154" s="21"/>
      <c r="T154" s="21"/>
      <c r="U154" s="21"/>
      <c r="V154" s="21"/>
    </row>
    <row r="155" spans="1:22">
      <c r="A155" s="31"/>
      <c r="B155" s="28"/>
      <c r="C155" s="28"/>
      <c r="D155" s="28"/>
      <c r="E155" s="28"/>
      <c r="F155" s="28" t="s">
        <v>65</v>
      </c>
      <c r="G155" s="29"/>
      <c r="H155" s="29">
        <f>SUM(H116:H152)</f>
        <v>581.69040000000007</v>
      </c>
      <c r="I155" s="28"/>
      <c r="K155" s="21"/>
      <c r="L155" s="21"/>
      <c r="M155" s="21"/>
      <c r="N155" s="21"/>
      <c r="O155" s="21"/>
      <c r="P155" s="21"/>
      <c r="Q155" s="21"/>
      <c r="R155" s="21"/>
      <c r="S155" s="21"/>
      <c r="T155" s="21"/>
      <c r="U155" s="21"/>
      <c r="V155" s="21"/>
    </row>
    <row r="156" spans="1:22" ht="33.75" customHeight="1">
      <c r="A156" s="31"/>
      <c r="J156" s="28"/>
      <c r="K156" s="21"/>
      <c r="L156" s="21"/>
      <c r="M156" s="21"/>
      <c r="N156" s="21"/>
      <c r="O156" s="21"/>
      <c r="P156" s="21"/>
      <c r="Q156" s="21"/>
      <c r="R156" s="21"/>
      <c r="S156" s="21"/>
      <c r="T156" s="21"/>
      <c r="U156" s="21"/>
      <c r="V156" s="21"/>
    </row>
    <row r="157" spans="1:22">
      <c r="A157" s="5"/>
      <c r="B157" s="6" t="s">
        <v>165</v>
      </c>
      <c r="C157" s="6"/>
      <c r="D157" s="6"/>
      <c r="E157" s="6"/>
      <c r="F157" s="6"/>
      <c r="G157" s="6"/>
      <c r="H157" s="6"/>
      <c r="J157" s="28"/>
      <c r="K157" s="21"/>
      <c r="L157" s="21"/>
      <c r="M157" s="21"/>
      <c r="N157" s="21"/>
      <c r="O157" s="21"/>
      <c r="P157" s="21"/>
      <c r="Q157" s="21"/>
      <c r="R157" s="21"/>
      <c r="S157" s="21"/>
      <c r="T157" s="21"/>
      <c r="U157" s="21"/>
      <c r="V157" s="21"/>
    </row>
    <row r="159" spans="1:22" s="28" customFormat="1">
      <c r="A159" s="31">
        <f>16/50</f>
        <v>0.32</v>
      </c>
      <c r="C159" s="28" t="s">
        <v>605</v>
      </c>
      <c r="D159" s="28" t="s">
        <v>757</v>
      </c>
      <c r="E159" s="2" t="s">
        <v>607</v>
      </c>
      <c r="F159" s="2" t="s">
        <v>606</v>
      </c>
      <c r="G159" s="55">
        <v>11.43</v>
      </c>
      <c r="H159" s="29">
        <f>G159*A159</f>
        <v>3.6576</v>
      </c>
      <c r="I159" s="2"/>
      <c r="J159" s="56" t="s">
        <v>564</v>
      </c>
      <c r="K159" s="21"/>
      <c r="L159" s="21"/>
      <c r="M159" s="21"/>
      <c r="N159" s="21"/>
      <c r="O159" s="21"/>
      <c r="P159" s="21"/>
      <c r="Q159" s="21"/>
      <c r="R159" s="21"/>
      <c r="S159" s="21"/>
      <c r="T159" s="21"/>
      <c r="U159" s="21"/>
      <c r="V159" s="21"/>
    </row>
    <row r="160" spans="1:22" s="28" customFormat="1">
      <c r="A160" s="5">
        <f>16/50</f>
        <v>0.32</v>
      </c>
      <c r="B160" s="14"/>
      <c r="C160" t="s">
        <v>96</v>
      </c>
      <c r="D160" s="28" t="s">
        <v>756</v>
      </c>
      <c r="E160" s="14" t="s">
        <v>99</v>
      </c>
      <c r="F160" s="8" t="s">
        <v>98</v>
      </c>
      <c r="G160" s="15">
        <v>10.07</v>
      </c>
      <c r="H160" s="1">
        <f>G160*A160</f>
        <v>3.2224000000000004</v>
      </c>
      <c r="J160" s="56" t="s">
        <v>564</v>
      </c>
      <c r="K160" s="21"/>
      <c r="L160" s="21"/>
      <c r="M160" s="21"/>
      <c r="N160" s="21"/>
      <c r="O160" s="21"/>
      <c r="P160" s="21"/>
      <c r="Q160" s="21"/>
      <c r="R160" s="21"/>
      <c r="S160" s="21"/>
      <c r="T160" s="21"/>
      <c r="U160" s="21"/>
      <c r="V160" s="21"/>
    </row>
    <row r="161" spans="1:22" s="28" customFormat="1">
      <c r="A161" s="31">
        <f>40/100</f>
        <v>0.4</v>
      </c>
      <c r="C161" s="28" t="s">
        <v>169</v>
      </c>
      <c r="D161" s="28" t="s">
        <v>758</v>
      </c>
      <c r="E161" s="30" t="s">
        <v>167</v>
      </c>
      <c r="F161" s="32" t="s">
        <v>168</v>
      </c>
      <c r="G161" s="29">
        <v>12.22</v>
      </c>
      <c r="H161" s="29">
        <f t="shared" ref="H161:H165" si="8">G161*A161</f>
        <v>4.8880000000000008</v>
      </c>
      <c r="J161" s="56" t="s">
        <v>564</v>
      </c>
      <c r="K161" s="21"/>
      <c r="L161" s="21"/>
      <c r="M161" s="21"/>
      <c r="N161" s="21"/>
      <c r="O161" s="21"/>
      <c r="P161" s="21"/>
      <c r="Q161" s="21"/>
      <c r="R161" s="21"/>
      <c r="S161" s="21"/>
      <c r="T161" s="21"/>
      <c r="U161" s="21"/>
      <c r="V161" s="21"/>
    </row>
    <row r="162" spans="1:22" s="28" customFormat="1">
      <c r="A162" s="31">
        <v>96</v>
      </c>
      <c r="C162" s="28" t="s">
        <v>68</v>
      </c>
      <c r="D162" s="28" t="s">
        <v>70</v>
      </c>
      <c r="E162" s="30" t="s">
        <v>66</v>
      </c>
      <c r="F162" s="32" t="s">
        <v>67</v>
      </c>
      <c r="G162" s="29">
        <v>0.27</v>
      </c>
      <c r="H162" s="29">
        <f t="shared" ref="H162" si="9">G162*A162</f>
        <v>25.92</v>
      </c>
      <c r="J162" s="56" t="s">
        <v>564</v>
      </c>
      <c r="K162" s="21"/>
      <c r="L162" s="21"/>
      <c r="M162" s="21"/>
      <c r="N162" s="21"/>
      <c r="O162" s="21"/>
      <c r="P162" s="21"/>
      <c r="Q162" s="21"/>
      <c r="R162" s="21"/>
      <c r="S162" s="21"/>
      <c r="T162" s="21"/>
      <c r="U162" s="21"/>
      <c r="V162" s="21"/>
    </row>
    <row r="163" spans="1:22" s="28" customFormat="1">
      <c r="A163" s="31">
        <v>4</v>
      </c>
      <c r="C163" s="28" t="s">
        <v>728</v>
      </c>
      <c r="D163" s="28" t="s">
        <v>727</v>
      </c>
      <c r="E163" s="30" t="s">
        <v>729</v>
      </c>
      <c r="F163" s="28" t="s">
        <v>730</v>
      </c>
      <c r="G163" s="29">
        <v>216.71</v>
      </c>
      <c r="H163" s="29">
        <f>G163*A163</f>
        <v>866.84</v>
      </c>
      <c r="I163" s="28" t="s">
        <v>731</v>
      </c>
      <c r="J163" s="56"/>
      <c r="K163" s="21"/>
      <c r="L163" s="21"/>
      <c r="M163" s="21"/>
      <c r="N163" s="21"/>
      <c r="O163" s="21"/>
      <c r="P163" s="21"/>
      <c r="Q163" s="21"/>
      <c r="R163" s="21"/>
      <c r="S163" s="21"/>
      <c r="T163" s="21"/>
      <c r="U163" s="21"/>
      <c r="V163" s="21"/>
    </row>
    <row r="164" spans="1:22" s="28" customFormat="1">
      <c r="A164" s="31">
        <v>4</v>
      </c>
      <c r="C164" s="28" t="s">
        <v>610</v>
      </c>
      <c r="D164" s="28" t="s">
        <v>380</v>
      </c>
      <c r="E164" s="30" t="s">
        <v>377</v>
      </c>
      <c r="F164" s="32" t="s">
        <v>611</v>
      </c>
      <c r="G164" s="29">
        <v>46.54</v>
      </c>
      <c r="H164" s="29">
        <f t="shared" si="8"/>
        <v>186.16</v>
      </c>
      <c r="I164" s="28" t="s">
        <v>612</v>
      </c>
      <c r="J164" s="56" t="s">
        <v>564</v>
      </c>
      <c r="K164" s="21"/>
      <c r="L164" s="21"/>
      <c r="M164" s="21"/>
      <c r="N164" s="21"/>
      <c r="O164" s="21"/>
      <c r="P164" s="21"/>
      <c r="Q164" s="21"/>
      <c r="R164" s="21"/>
      <c r="S164" s="21"/>
      <c r="T164" s="21"/>
      <c r="U164" s="21"/>
      <c r="V164" s="21"/>
    </row>
    <row r="165" spans="1:22" s="28" customFormat="1">
      <c r="A165" s="31">
        <v>4</v>
      </c>
      <c r="C165" s="28" t="s">
        <v>378</v>
      </c>
      <c r="D165" s="28" t="s">
        <v>381</v>
      </c>
      <c r="E165" s="30" t="s">
        <v>379</v>
      </c>
      <c r="F165" s="32" t="s">
        <v>382</v>
      </c>
      <c r="G165" s="29">
        <v>35.28</v>
      </c>
      <c r="H165" s="29">
        <f t="shared" si="8"/>
        <v>141.12</v>
      </c>
      <c r="J165" s="56" t="s">
        <v>564</v>
      </c>
      <c r="K165" s="21"/>
      <c r="L165" s="21"/>
      <c r="M165" s="21"/>
      <c r="N165" s="21"/>
      <c r="O165" s="21"/>
      <c r="P165" s="21"/>
      <c r="Q165" s="21"/>
      <c r="R165" s="21"/>
      <c r="S165" s="21"/>
      <c r="T165" s="21"/>
      <c r="U165" s="21"/>
      <c r="V165" s="21"/>
    </row>
    <row r="166" spans="1:22" s="28" customFormat="1">
      <c r="A166" s="31">
        <v>2</v>
      </c>
      <c r="C166" s="28" t="s">
        <v>188</v>
      </c>
      <c r="D166" s="28" t="s">
        <v>193</v>
      </c>
      <c r="E166" s="33" t="s">
        <v>208</v>
      </c>
      <c r="F166" s="33" t="s">
        <v>190</v>
      </c>
      <c r="G166" s="12">
        <v>0</v>
      </c>
      <c r="H166" s="12">
        <f t="shared" ref="H166:H170" si="10">G166*A166</f>
        <v>0</v>
      </c>
      <c r="I166" s="33"/>
      <c r="J166" s="56" t="s">
        <v>564</v>
      </c>
      <c r="K166" s="21"/>
      <c r="L166" s="21"/>
      <c r="M166" s="21"/>
      <c r="N166" s="21"/>
      <c r="O166" s="21"/>
      <c r="P166" s="21"/>
      <c r="Q166" s="21"/>
      <c r="R166" s="21"/>
      <c r="S166" s="21"/>
      <c r="T166" s="21"/>
      <c r="U166" s="21"/>
      <c r="V166" s="21"/>
    </row>
    <row r="167" spans="1:22">
      <c r="A167" s="31">
        <v>2</v>
      </c>
      <c r="B167" s="28"/>
      <c r="C167" s="28" t="s">
        <v>189</v>
      </c>
      <c r="D167" s="28" t="s">
        <v>192</v>
      </c>
      <c r="E167" s="33" t="s">
        <v>208</v>
      </c>
      <c r="F167" s="33" t="s">
        <v>191</v>
      </c>
      <c r="G167" s="12">
        <v>0</v>
      </c>
      <c r="H167" s="12">
        <f t="shared" si="10"/>
        <v>0</v>
      </c>
      <c r="I167" s="33"/>
      <c r="J167" s="56" t="s">
        <v>564</v>
      </c>
    </row>
    <row r="168" spans="1:22" s="28" customFormat="1">
      <c r="A168" s="31">
        <v>4</v>
      </c>
      <c r="C168" s="28" t="s">
        <v>649</v>
      </c>
      <c r="D168" s="28" t="s">
        <v>651</v>
      </c>
      <c r="E168" s="33" t="s">
        <v>653</v>
      </c>
      <c r="F168" s="33" t="s">
        <v>648</v>
      </c>
      <c r="G168" s="47">
        <v>0</v>
      </c>
      <c r="H168" s="12">
        <f t="shared" si="10"/>
        <v>0</v>
      </c>
      <c r="I168" s="33" t="s">
        <v>639</v>
      </c>
      <c r="J168" s="56" t="s">
        <v>564</v>
      </c>
    </row>
    <row r="169" spans="1:22" s="28" customFormat="1">
      <c r="A169" s="31">
        <v>4</v>
      </c>
      <c r="C169" s="28" t="s">
        <v>650</v>
      </c>
      <c r="D169" s="28" t="s">
        <v>652</v>
      </c>
      <c r="E169" s="33" t="s">
        <v>653</v>
      </c>
      <c r="F169" s="33" t="s">
        <v>654</v>
      </c>
      <c r="G169" s="47">
        <v>0</v>
      </c>
      <c r="H169" s="12">
        <f t="shared" si="10"/>
        <v>0</v>
      </c>
      <c r="I169" s="33" t="s">
        <v>639</v>
      </c>
      <c r="J169" s="56"/>
    </row>
    <row r="170" spans="1:22" s="28" customFormat="1">
      <c r="A170" s="31">
        <v>4</v>
      </c>
      <c r="C170" s="28" t="s">
        <v>647</v>
      </c>
      <c r="D170" s="28" t="s">
        <v>391</v>
      </c>
      <c r="E170" s="33" t="s">
        <v>653</v>
      </c>
      <c r="F170" s="33" t="s">
        <v>392</v>
      </c>
      <c r="G170" s="47">
        <v>0</v>
      </c>
      <c r="H170" s="12">
        <f t="shared" si="10"/>
        <v>0</v>
      </c>
      <c r="I170" s="33" t="s">
        <v>639</v>
      </c>
      <c r="J170" s="56" t="s">
        <v>564</v>
      </c>
    </row>
    <row r="171" spans="1:22" s="28" customFormat="1" ht="15.75" customHeight="1">
      <c r="A171" s="31"/>
      <c r="F171" s="2"/>
      <c r="G171" s="29"/>
      <c r="H171" s="29"/>
    </row>
    <row r="172" spans="1:22" s="28" customFormat="1">
      <c r="A172"/>
      <c r="B172"/>
      <c r="C172"/>
      <c r="D172"/>
      <c r="E172"/>
      <c r="F172" s="2" t="s">
        <v>65</v>
      </c>
      <c r="G172" s="1"/>
      <c r="H172" s="1">
        <f>SUM(H159:H170)</f>
        <v>1231.808</v>
      </c>
      <c r="I172"/>
    </row>
    <row r="173" spans="1:22" s="28" customFormat="1" ht="35.25" customHeight="1">
      <c r="F173" s="2"/>
      <c r="G173" s="29"/>
      <c r="H173" s="29"/>
    </row>
    <row r="174" spans="1:22" s="28" customFormat="1">
      <c r="B174" s="6" t="s">
        <v>414</v>
      </c>
      <c r="C174" s="6"/>
      <c r="D174" s="6"/>
      <c r="E174" s="6"/>
      <c r="F174" s="6"/>
      <c r="G174" s="6"/>
      <c r="H174" s="6"/>
    </row>
    <row r="175" spans="1:22" s="28" customFormat="1">
      <c r="A175" s="31">
        <v>1</v>
      </c>
      <c r="C175" s="28" t="s">
        <v>242</v>
      </c>
      <c r="D175" s="28" t="s">
        <v>243</v>
      </c>
      <c r="E175" s="28" t="s">
        <v>244</v>
      </c>
      <c r="F175" s="28" t="s">
        <v>242</v>
      </c>
      <c r="G175" s="29">
        <v>169.99</v>
      </c>
      <c r="H175" s="29">
        <f t="shared" ref="H175:H226" si="11">G175*A175</f>
        <v>169.99</v>
      </c>
      <c r="I175" s="28" t="s">
        <v>255</v>
      </c>
      <c r="J175" s="56" t="s">
        <v>564</v>
      </c>
    </row>
    <row r="176" spans="1:22" s="28" customFormat="1">
      <c r="A176" s="31">
        <v>1</v>
      </c>
      <c r="C176" s="28" t="s">
        <v>600</v>
      </c>
      <c r="D176" s="28" t="s">
        <v>245</v>
      </c>
      <c r="E176" s="28" t="s">
        <v>246</v>
      </c>
      <c r="F176" s="28" t="s">
        <v>600</v>
      </c>
      <c r="G176" s="29">
        <v>74.989999999999995</v>
      </c>
      <c r="H176" s="29">
        <f t="shared" si="11"/>
        <v>74.989999999999995</v>
      </c>
      <c r="J176" s="56" t="s">
        <v>564</v>
      </c>
    </row>
    <row r="177" spans="1:10" s="28" customFormat="1">
      <c r="A177" s="31">
        <v>1</v>
      </c>
      <c r="C177" s="28" t="s">
        <v>385</v>
      </c>
      <c r="D177" s="28" t="s">
        <v>285</v>
      </c>
      <c r="E177" s="30" t="s">
        <v>521</v>
      </c>
      <c r="F177" s="9">
        <v>50</v>
      </c>
      <c r="G177" s="29">
        <v>24.95</v>
      </c>
      <c r="H177" s="29">
        <f>G177*A177</f>
        <v>24.95</v>
      </c>
      <c r="J177" s="56" t="s">
        <v>564</v>
      </c>
    </row>
    <row r="178" spans="1:10" s="28" customFormat="1">
      <c r="A178" s="31">
        <v>1</v>
      </c>
      <c r="C178" s="28" t="s">
        <v>512</v>
      </c>
      <c r="D178" s="28" t="s">
        <v>513</v>
      </c>
      <c r="E178" s="30" t="s">
        <v>514</v>
      </c>
      <c r="F178" s="9">
        <v>3055</v>
      </c>
      <c r="G178" s="29">
        <v>39.950000000000003</v>
      </c>
      <c r="H178" s="29">
        <f>G178*A178</f>
        <v>39.950000000000003</v>
      </c>
      <c r="J178" s="56" t="s">
        <v>564</v>
      </c>
    </row>
    <row r="179" spans="1:10" s="28" customFormat="1">
      <c r="A179" s="31">
        <v>1</v>
      </c>
      <c r="C179" s="28" t="s">
        <v>517</v>
      </c>
      <c r="D179" s="28" t="s">
        <v>518</v>
      </c>
      <c r="E179" s="30" t="s">
        <v>516</v>
      </c>
      <c r="F179" s="9">
        <v>1995</v>
      </c>
      <c r="G179" s="29">
        <v>7.5</v>
      </c>
      <c r="H179" s="29">
        <f>G179*A179</f>
        <v>7.5</v>
      </c>
      <c r="J179" s="56" t="s">
        <v>564</v>
      </c>
    </row>
    <row r="180" spans="1:10" s="28" customFormat="1">
      <c r="A180" s="31">
        <v>1</v>
      </c>
      <c r="C180" s="28" t="s">
        <v>866</v>
      </c>
      <c r="D180" s="28" t="s">
        <v>515</v>
      </c>
      <c r="E180" s="30" t="s">
        <v>867</v>
      </c>
      <c r="F180" s="9">
        <v>24</v>
      </c>
      <c r="G180" s="29">
        <v>141.9</v>
      </c>
      <c r="H180" s="29">
        <f>G180*A180</f>
        <v>141.9</v>
      </c>
      <c r="J180" s="56" t="s">
        <v>564</v>
      </c>
    </row>
    <row r="181" spans="1:10" s="28" customFormat="1">
      <c r="A181" s="31">
        <v>1</v>
      </c>
      <c r="C181" s="28" t="s">
        <v>510</v>
      </c>
      <c r="D181" s="28" t="s">
        <v>511</v>
      </c>
      <c r="E181" s="30" t="s">
        <v>509</v>
      </c>
      <c r="F181" s="9"/>
      <c r="G181" s="29">
        <v>11.99</v>
      </c>
      <c r="H181" s="29">
        <f>G181*A181</f>
        <v>11.99</v>
      </c>
      <c r="J181" s="56" t="s">
        <v>564</v>
      </c>
    </row>
    <row r="182" spans="1:10" s="28" customFormat="1">
      <c r="A182" s="31">
        <v>1</v>
      </c>
      <c r="C182" s="28" t="s">
        <v>340</v>
      </c>
      <c r="D182" s="28" t="s">
        <v>341</v>
      </c>
      <c r="E182" s="30" t="s">
        <v>342</v>
      </c>
      <c r="F182" s="28" t="s">
        <v>343</v>
      </c>
      <c r="G182" s="29">
        <v>5.75</v>
      </c>
      <c r="H182" s="29">
        <f t="shared" si="11"/>
        <v>5.75</v>
      </c>
      <c r="I182" s="28" t="s">
        <v>344</v>
      </c>
      <c r="J182" s="56" t="s">
        <v>564</v>
      </c>
    </row>
    <row r="183" spans="1:10" s="28" customFormat="1">
      <c r="A183" s="31">
        <v>1</v>
      </c>
      <c r="C183" s="28" t="s">
        <v>258</v>
      </c>
      <c r="D183" s="28" t="s">
        <v>328</v>
      </c>
      <c r="E183" s="48" t="s">
        <v>260</v>
      </c>
      <c r="F183" s="28" t="s">
        <v>261</v>
      </c>
      <c r="G183" s="29">
        <v>8.39</v>
      </c>
      <c r="H183" s="29">
        <f t="shared" si="11"/>
        <v>8.39</v>
      </c>
      <c r="J183" s="56" t="s">
        <v>564</v>
      </c>
    </row>
    <row r="184" spans="1:10" s="28" customFormat="1" ht="14.25" customHeight="1">
      <c r="A184" s="31">
        <v>1</v>
      </c>
      <c r="C184" s="28" t="s">
        <v>259</v>
      </c>
      <c r="D184" s="28" t="s">
        <v>328</v>
      </c>
      <c r="E184" s="48" t="s">
        <v>260</v>
      </c>
      <c r="F184" s="28" t="s">
        <v>262</v>
      </c>
      <c r="G184" s="29">
        <v>8.39</v>
      </c>
      <c r="H184" s="29">
        <f t="shared" si="11"/>
        <v>8.39</v>
      </c>
      <c r="J184" s="56" t="s">
        <v>564</v>
      </c>
    </row>
    <row r="185" spans="1:10" s="28" customFormat="1" ht="14.25" customHeight="1">
      <c r="A185" s="31">
        <v>2</v>
      </c>
      <c r="C185" s="28" t="s">
        <v>329</v>
      </c>
      <c r="D185" s="28" t="s">
        <v>345</v>
      </c>
      <c r="E185" s="30" t="s">
        <v>326</v>
      </c>
      <c r="F185" s="28" t="s">
        <v>327</v>
      </c>
      <c r="G185" s="29">
        <v>1.83</v>
      </c>
      <c r="H185" s="29">
        <f t="shared" si="11"/>
        <v>3.66</v>
      </c>
      <c r="J185" s="56" t="s">
        <v>564</v>
      </c>
    </row>
    <row r="186" spans="1:10" s="28" customFormat="1" ht="14.25" customHeight="1">
      <c r="A186" s="31">
        <v>1</v>
      </c>
      <c r="C186" s="28" t="s">
        <v>347</v>
      </c>
      <c r="D186" s="28" t="s">
        <v>349</v>
      </c>
      <c r="E186" s="30" t="s">
        <v>346</v>
      </c>
      <c r="F186" s="28" t="s">
        <v>350</v>
      </c>
      <c r="G186" s="29">
        <v>4.1500000000000004</v>
      </c>
      <c r="H186" s="29">
        <f t="shared" si="11"/>
        <v>4.1500000000000004</v>
      </c>
      <c r="I186" s="28" t="s">
        <v>348</v>
      </c>
      <c r="J186" s="56" t="s">
        <v>564</v>
      </c>
    </row>
    <row r="187" spans="1:10" s="28" customFormat="1">
      <c r="A187" s="31">
        <v>11</v>
      </c>
      <c r="C187" s="28" t="s">
        <v>257</v>
      </c>
      <c r="D187" s="28" t="s">
        <v>286</v>
      </c>
      <c r="E187" s="48" t="s">
        <v>248</v>
      </c>
      <c r="G187" s="29">
        <v>6</v>
      </c>
      <c r="H187" s="29">
        <f>G187*A187</f>
        <v>66</v>
      </c>
      <c r="J187" s="56" t="s">
        <v>564</v>
      </c>
    </row>
    <row r="188" spans="1:10" s="28" customFormat="1" ht="14.25" customHeight="1">
      <c r="A188" s="31">
        <v>1</v>
      </c>
      <c r="C188" s="28" t="s">
        <v>311</v>
      </c>
      <c r="D188" s="28" t="s">
        <v>312</v>
      </c>
      <c r="E188" s="28" t="s">
        <v>248</v>
      </c>
      <c r="G188" s="29">
        <v>22.5</v>
      </c>
      <c r="H188" s="29">
        <f t="shared" si="11"/>
        <v>22.5</v>
      </c>
      <c r="J188" s="56" t="s">
        <v>564</v>
      </c>
    </row>
    <row r="189" spans="1:10" s="28" customFormat="1" ht="14.25" customHeight="1">
      <c r="A189" s="31">
        <v>1</v>
      </c>
      <c r="C189" s="28" t="s">
        <v>313</v>
      </c>
      <c r="D189" s="28" t="s">
        <v>314</v>
      </c>
      <c r="E189" s="48" t="s">
        <v>248</v>
      </c>
      <c r="G189" s="29">
        <v>2.87</v>
      </c>
      <c r="H189" s="29">
        <f t="shared" si="11"/>
        <v>2.87</v>
      </c>
      <c r="J189" s="56" t="s">
        <v>564</v>
      </c>
    </row>
    <row r="190" spans="1:10" s="28" customFormat="1">
      <c r="A190" s="31">
        <v>1</v>
      </c>
      <c r="C190" s="28" t="s">
        <v>519</v>
      </c>
      <c r="D190" s="28" t="s">
        <v>315</v>
      </c>
      <c r="E190" s="48" t="s">
        <v>248</v>
      </c>
      <c r="G190" s="29">
        <v>10</v>
      </c>
      <c r="H190" s="29">
        <f t="shared" si="11"/>
        <v>10</v>
      </c>
      <c r="I190" s="28" t="s">
        <v>520</v>
      </c>
      <c r="J190" s="56" t="s">
        <v>564</v>
      </c>
    </row>
    <row r="191" spans="1:10" s="28" customFormat="1">
      <c r="A191" s="31">
        <v>35</v>
      </c>
      <c r="C191" s="28" t="s">
        <v>352</v>
      </c>
      <c r="D191" s="28" t="s">
        <v>351</v>
      </c>
      <c r="E191" s="48" t="s">
        <v>248</v>
      </c>
      <c r="G191" s="29">
        <v>0.14000000000000001</v>
      </c>
      <c r="H191" s="29">
        <f t="shared" si="11"/>
        <v>4.9000000000000004</v>
      </c>
      <c r="I191" s="28" t="s">
        <v>353</v>
      </c>
      <c r="J191" s="56" t="s">
        <v>564</v>
      </c>
    </row>
    <row r="192" spans="1:10" s="28" customFormat="1">
      <c r="A192" s="31">
        <v>1</v>
      </c>
      <c r="C192" s="28" t="s">
        <v>356</v>
      </c>
      <c r="D192" s="28" t="s">
        <v>351</v>
      </c>
      <c r="E192" s="48" t="s">
        <v>248</v>
      </c>
      <c r="G192" s="29">
        <v>6.99</v>
      </c>
      <c r="H192" s="29">
        <f t="shared" si="11"/>
        <v>6.99</v>
      </c>
      <c r="I192" s="28" t="s">
        <v>608</v>
      </c>
      <c r="J192" s="56" t="s">
        <v>564</v>
      </c>
    </row>
    <row r="193" spans="1:22" s="28" customFormat="1">
      <c r="A193" s="31" t="s">
        <v>323</v>
      </c>
      <c r="C193" s="28" t="s">
        <v>354</v>
      </c>
      <c r="D193" s="28" t="s">
        <v>355</v>
      </c>
      <c r="E193" s="48" t="s">
        <v>248</v>
      </c>
      <c r="G193" s="29"/>
      <c r="H193" s="29"/>
      <c r="J193" s="56" t="s">
        <v>564</v>
      </c>
    </row>
    <row r="194" spans="1:22" s="28" customFormat="1">
      <c r="A194" s="31">
        <v>1</v>
      </c>
      <c r="C194" s="28" t="s">
        <v>424</v>
      </c>
      <c r="D194" s="28" t="s">
        <v>423</v>
      </c>
      <c r="E194" s="48" t="s">
        <v>248</v>
      </c>
      <c r="G194" s="29"/>
      <c r="H194" s="29"/>
      <c r="I194" s="28" t="s">
        <v>425</v>
      </c>
      <c r="J194" s="56" t="s">
        <v>564</v>
      </c>
    </row>
    <row r="195" spans="1:22" s="28" customFormat="1">
      <c r="A195" s="31">
        <f>4/10</f>
        <v>0.4</v>
      </c>
      <c r="C195" s="28" t="s">
        <v>419</v>
      </c>
      <c r="D195" s="28" t="s">
        <v>421</v>
      </c>
      <c r="E195" s="48" t="s">
        <v>439</v>
      </c>
      <c r="F195" s="28" t="s">
        <v>422</v>
      </c>
      <c r="G195" s="29">
        <v>6.25</v>
      </c>
      <c r="H195" s="29">
        <f t="shared" si="11"/>
        <v>2.5</v>
      </c>
      <c r="J195" s="56" t="s">
        <v>564</v>
      </c>
    </row>
    <row r="196" spans="1:22" s="28" customFormat="1">
      <c r="A196" s="31">
        <f>7/10</f>
        <v>0.7</v>
      </c>
      <c r="C196" s="28" t="s">
        <v>561</v>
      </c>
      <c r="D196" s="28" t="s">
        <v>759</v>
      </c>
      <c r="E196" s="30" t="s">
        <v>559</v>
      </c>
      <c r="F196" s="28" t="s">
        <v>560</v>
      </c>
      <c r="G196" s="29">
        <v>8.01</v>
      </c>
      <c r="H196" s="29">
        <f>G196*A196</f>
        <v>5.6069999999999993</v>
      </c>
      <c r="J196" s="56" t="s">
        <v>564</v>
      </c>
      <c r="K196" s="21"/>
      <c r="L196" s="21"/>
      <c r="M196" s="21"/>
      <c r="N196" s="21"/>
      <c r="O196" s="21"/>
      <c r="P196" s="21"/>
      <c r="Q196" s="21"/>
      <c r="R196" s="21"/>
      <c r="S196" s="21"/>
      <c r="T196" s="21"/>
      <c r="U196" s="21"/>
      <c r="V196" s="21"/>
    </row>
    <row r="197" spans="1:22" s="28" customFormat="1">
      <c r="A197" s="31">
        <f>12/100</f>
        <v>0.12</v>
      </c>
      <c r="C197" s="28" t="s">
        <v>420</v>
      </c>
      <c r="D197" s="28" t="s">
        <v>799</v>
      </c>
      <c r="E197" s="30" t="s">
        <v>199</v>
      </c>
      <c r="F197" s="32" t="s">
        <v>94</v>
      </c>
      <c r="G197" s="29">
        <v>6.4</v>
      </c>
      <c r="H197" s="29">
        <f>G197*A197</f>
        <v>0.76800000000000002</v>
      </c>
      <c r="J197" s="56" t="s">
        <v>564</v>
      </c>
      <c r="K197" s="21"/>
      <c r="L197" s="21"/>
      <c r="M197" s="21"/>
      <c r="N197" s="21"/>
      <c r="O197" s="21"/>
      <c r="P197" s="21"/>
      <c r="Q197" s="21"/>
      <c r="R197" s="21"/>
      <c r="S197" s="21"/>
      <c r="T197" s="21"/>
      <c r="U197" s="21"/>
      <c r="V197" s="21"/>
    </row>
    <row r="198" spans="1:22" s="28" customFormat="1">
      <c r="A198" s="31">
        <f>4/50</f>
        <v>0.08</v>
      </c>
      <c r="C198" s="28" t="s">
        <v>798</v>
      </c>
      <c r="D198" s="28" t="s">
        <v>800</v>
      </c>
      <c r="E198" s="30" t="s">
        <v>801</v>
      </c>
      <c r="F198" s="32" t="s">
        <v>802</v>
      </c>
      <c r="G198" s="29">
        <v>5.49</v>
      </c>
      <c r="H198" s="29">
        <f>G198*A198</f>
        <v>0.43920000000000003</v>
      </c>
      <c r="J198" s="56"/>
      <c r="K198" s="21"/>
      <c r="L198" s="21"/>
      <c r="M198" s="21"/>
      <c r="N198" s="21"/>
      <c r="O198" s="21"/>
      <c r="P198" s="21"/>
      <c r="Q198" s="21"/>
      <c r="R198" s="21"/>
      <c r="S198" s="21"/>
      <c r="T198" s="21"/>
      <c r="U198" s="21"/>
      <c r="V198" s="21"/>
    </row>
    <row r="199" spans="1:22" s="28" customFormat="1">
      <c r="A199" s="31">
        <f>4/100</f>
        <v>0.04</v>
      </c>
      <c r="C199" s="28" t="s">
        <v>331</v>
      </c>
      <c r="D199" s="28" t="s">
        <v>332</v>
      </c>
      <c r="E199" s="30" t="s">
        <v>334</v>
      </c>
      <c r="F199" s="28" t="s">
        <v>333</v>
      </c>
      <c r="G199" s="29">
        <v>8.56</v>
      </c>
      <c r="H199" s="29">
        <f t="shared" si="11"/>
        <v>0.34240000000000004</v>
      </c>
      <c r="J199" s="56" t="s">
        <v>564</v>
      </c>
    </row>
    <row r="200" spans="1:22" s="28" customFormat="1">
      <c r="A200" s="31">
        <f>24/100</f>
        <v>0.24</v>
      </c>
      <c r="C200" s="28" t="s">
        <v>359</v>
      </c>
      <c r="D200" s="28" t="s">
        <v>779</v>
      </c>
      <c r="E200" s="30" t="s">
        <v>364</v>
      </c>
      <c r="F200" s="9" t="s">
        <v>365</v>
      </c>
      <c r="G200" s="29">
        <v>4.4000000000000004</v>
      </c>
      <c r="H200" s="29">
        <f t="shared" si="11"/>
        <v>1.056</v>
      </c>
      <c r="J200" s="56" t="s">
        <v>564</v>
      </c>
    </row>
    <row r="201" spans="1:22" s="28" customFormat="1">
      <c r="A201" s="31">
        <f>6/10</f>
        <v>0.6</v>
      </c>
      <c r="C201" s="28" t="s">
        <v>366</v>
      </c>
      <c r="D201" s="28" t="s">
        <v>367</v>
      </c>
      <c r="E201" s="30" t="s">
        <v>368</v>
      </c>
      <c r="F201" s="28" t="s">
        <v>369</v>
      </c>
      <c r="G201" s="29">
        <v>6.9</v>
      </c>
      <c r="H201" s="29">
        <f t="shared" si="11"/>
        <v>4.1399999999999997</v>
      </c>
      <c r="J201" s="56" t="s">
        <v>564</v>
      </c>
    </row>
    <row r="202" spans="1:22" s="28" customFormat="1">
      <c r="A202" s="31">
        <f>6/100</f>
        <v>0.06</v>
      </c>
      <c r="C202" s="28" t="s">
        <v>370</v>
      </c>
      <c r="D202" s="28" t="s">
        <v>367</v>
      </c>
      <c r="E202" s="30" t="s">
        <v>371</v>
      </c>
      <c r="F202" s="28" t="s">
        <v>372</v>
      </c>
      <c r="G202" s="29">
        <v>4.5</v>
      </c>
      <c r="H202" s="29">
        <f t="shared" si="11"/>
        <v>0.27</v>
      </c>
      <c r="J202" s="56" t="s">
        <v>564</v>
      </c>
    </row>
    <row r="203" spans="1:22" s="28" customFormat="1">
      <c r="A203" s="31">
        <v>1</v>
      </c>
      <c r="C203" s="28" t="s">
        <v>317</v>
      </c>
      <c r="D203" s="28" t="s">
        <v>318</v>
      </c>
      <c r="E203" s="30" t="s">
        <v>316</v>
      </c>
      <c r="F203" s="28" t="s">
        <v>335</v>
      </c>
      <c r="G203" s="29">
        <v>3.87</v>
      </c>
      <c r="H203" s="29">
        <f t="shared" si="11"/>
        <v>3.87</v>
      </c>
      <c r="J203" s="56" t="s">
        <v>564</v>
      </c>
    </row>
    <row r="204" spans="1:22" s="28" customFormat="1">
      <c r="A204" s="31">
        <v>2</v>
      </c>
      <c r="C204" s="28" t="s">
        <v>544</v>
      </c>
      <c r="D204" s="28" t="s">
        <v>543</v>
      </c>
      <c r="E204" s="30" t="s">
        <v>546</v>
      </c>
      <c r="F204" s="28" t="s">
        <v>545</v>
      </c>
      <c r="G204" s="29">
        <v>7.38</v>
      </c>
      <c r="H204" s="29">
        <f>G204*A204</f>
        <v>14.76</v>
      </c>
      <c r="J204" s="56" t="s">
        <v>564</v>
      </c>
      <c r="K204" s="21"/>
      <c r="L204" s="21"/>
      <c r="M204" s="21"/>
      <c r="N204" s="21"/>
      <c r="O204" s="21"/>
      <c r="P204" s="21"/>
      <c r="Q204" s="21"/>
      <c r="R204" s="21"/>
      <c r="S204" s="21"/>
      <c r="T204" s="21"/>
      <c r="U204" s="21"/>
      <c r="V204" s="21"/>
    </row>
    <row r="205" spans="1:22" s="28" customFormat="1">
      <c r="A205" s="31">
        <f>4/25</f>
        <v>0.16</v>
      </c>
      <c r="C205" s="28" t="s">
        <v>555</v>
      </c>
      <c r="D205" s="28" t="s">
        <v>556</v>
      </c>
      <c r="E205" s="30" t="s">
        <v>557</v>
      </c>
      <c r="F205" s="28" t="s">
        <v>558</v>
      </c>
      <c r="G205" s="29">
        <v>8.91</v>
      </c>
      <c r="H205" s="29">
        <f>G205*A205</f>
        <v>1.4256</v>
      </c>
      <c r="J205" s="56" t="s">
        <v>564</v>
      </c>
      <c r="K205" s="21"/>
      <c r="L205" s="21"/>
      <c r="M205" s="21"/>
      <c r="N205" s="21"/>
      <c r="O205" s="21"/>
      <c r="P205" s="21"/>
      <c r="Q205" s="21"/>
      <c r="R205" s="21"/>
      <c r="S205" s="21"/>
      <c r="T205" s="21"/>
      <c r="U205" s="21"/>
      <c r="V205" s="21"/>
    </row>
    <row r="206" spans="1:22" s="28" customFormat="1">
      <c r="A206" s="31">
        <f>8/50</f>
        <v>0.16</v>
      </c>
      <c r="C206" s="28" t="s">
        <v>549</v>
      </c>
      <c r="D206" s="28" t="s">
        <v>554</v>
      </c>
      <c r="E206" s="30" t="s">
        <v>547</v>
      </c>
      <c r="F206" s="28" t="s">
        <v>548</v>
      </c>
      <c r="G206" s="29">
        <v>8.6199999999999992</v>
      </c>
      <c r="H206" s="29">
        <f>G206*A206</f>
        <v>1.3792</v>
      </c>
      <c r="J206" s="56" t="s">
        <v>564</v>
      </c>
      <c r="K206" s="21"/>
      <c r="L206" s="21"/>
      <c r="M206" s="21"/>
      <c r="N206" s="21"/>
      <c r="O206" s="21"/>
      <c r="P206" s="21"/>
      <c r="Q206" s="21"/>
      <c r="R206" s="21"/>
      <c r="S206" s="21"/>
      <c r="T206" s="21"/>
      <c r="U206" s="21"/>
      <c r="V206" s="21"/>
    </row>
    <row r="207" spans="1:22" s="28" customFormat="1">
      <c r="A207" s="31">
        <f>2/100</f>
        <v>0.02</v>
      </c>
      <c r="C207" s="28" t="s">
        <v>552</v>
      </c>
      <c r="D207" s="28" t="s">
        <v>553</v>
      </c>
      <c r="E207" s="30" t="s">
        <v>550</v>
      </c>
      <c r="F207" s="28" t="s">
        <v>551</v>
      </c>
      <c r="G207" s="29">
        <v>12.3</v>
      </c>
      <c r="H207" s="29">
        <f>G207*A207</f>
        <v>0.24600000000000002</v>
      </c>
      <c r="J207" s="56" t="s">
        <v>564</v>
      </c>
      <c r="K207" s="21"/>
      <c r="L207" s="21"/>
      <c r="M207" s="21"/>
      <c r="N207" s="21"/>
      <c r="O207" s="21"/>
      <c r="P207" s="21"/>
      <c r="Q207" s="21"/>
      <c r="R207" s="21"/>
      <c r="S207" s="21"/>
      <c r="T207" s="21"/>
      <c r="U207" s="21"/>
      <c r="V207" s="21"/>
    </row>
    <row r="208" spans="1:22" s="28" customFormat="1">
      <c r="A208" s="31">
        <f>19/100</f>
        <v>0.19</v>
      </c>
      <c r="C208" s="28" t="s">
        <v>778</v>
      </c>
      <c r="D208" s="28" t="s">
        <v>782</v>
      </c>
      <c r="E208" s="30" t="s">
        <v>780</v>
      </c>
      <c r="F208" s="28" t="s">
        <v>781</v>
      </c>
      <c r="G208" s="29">
        <v>11.65</v>
      </c>
      <c r="H208" s="29">
        <f>G208*A208</f>
        <v>2.2135000000000002</v>
      </c>
      <c r="J208" s="56"/>
      <c r="K208" s="21"/>
      <c r="L208" s="21"/>
      <c r="M208" s="21"/>
      <c r="N208" s="21"/>
      <c r="O208" s="21"/>
      <c r="P208" s="21"/>
      <c r="Q208" s="21"/>
      <c r="R208" s="21"/>
      <c r="S208" s="21"/>
      <c r="T208" s="21"/>
      <c r="U208" s="21"/>
      <c r="V208" s="21"/>
    </row>
    <row r="209" spans="1:10" s="28" customFormat="1">
      <c r="A209" s="31">
        <v>6</v>
      </c>
      <c r="C209" s="28" t="s">
        <v>247</v>
      </c>
      <c r="D209" s="28" t="s">
        <v>256</v>
      </c>
      <c r="E209" s="30" t="s">
        <v>283</v>
      </c>
      <c r="F209" s="28" t="s">
        <v>284</v>
      </c>
      <c r="G209" s="29">
        <v>29.95</v>
      </c>
      <c r="H209" s="29">
        <f t="shared" si="11"/>
        <v>179.7</v>
      </c>
      <c r="I209" s="28" t="s">
        <v>298</v>
      </c>
      <c r="J209" s="56" t="s">
        <v>564</v>
      </c>
    </row>
    <row r="210" spans="1:10" s="28" customFormat="1">
      <c r="A210" s="31">
        <v>1</v>
      </c>
      <c r="C210" s="28" t="s">
        <v>770</v>
      </c>
      <c r="D210" s="28" t="s">
        <v>285</v>
      </c>
      <c r="E210" s="30" t="s">
        <v>771</v>
      </c>
      <c r="F210" s="28" t="s">
        <v>772</v>
      </c>
      <c r="G210" s="29">
        <v>0.61</v>
      </c>
      <c r="H210" s="29">
        <f t="shared" si="11"/>
        <v>0.61</v>
      </c>
      <c r="J210" s="56"/>
    </row>
    <row r="211" spans="1:10" s="28" customFormat="1">
      <c r="A211" s="31">
        <v>1</v>
      </c>
      <c r="C211" s="28" t="s">
        <v>494</v>
      </c>
      <c r="D211" s="28" t="s">
        <v>426</v>
      </c>
      <c r="E211" s="30" t="s">
        <v>495</v>
      </c>
      <c r="F211" s="28" t="s">
        <v>496</v>
      </c>
      <c r="G211" s="29">
        <v>5.95</v>
      </c>
      <c r="H211" s="29">
        <f t="shared" si="11"/>
        <v>5.95</v>
      </c>
      <c r="J211" s="56" t="s">
        <v>564</v>
      </c>
    </row>
    <row r="212" spans="1:10" s="28" customFormat="1">
      <c r="A212" s="31">
        <v>1</v>
      </c>
      <c r="C212" s="28" t="s">
        <v>430</v>
      </c>
      <c r="D212" s="28" t="s">
        <v>429</v>
      </c>
      <c r="E212" s="30" t="s">
        <v>427</v>
      </c>
      <c r="F212" s="28" t="s">
        <v>428</v>
      </c>
      <c r="G212" s="29">
        <v>72.260000000000005</v>
      </c>
      <c r="H212" s="29">
        <f t="shared" si="11"/>
        <v>72.260000000000005</v>
      </c>
      <c r="J212" s="56" t="s">
        <v>564</v>
      </c>
    </row>
    <row r="213" spans="1:10" s="28" customFormat="1">
      <c r="A213" s="31">
        <v>2</v>
      </c>
      <c r="C213" s="28" t="s">
        <v>263</v>
      </c>
      <c r="D213" s="28" t="s">
        <v>403</v>
      </c>
      <c r="E213" s="30" t="s">
        <v>264</v>
      </c>
      <c r="F213" s="28" t="s">
        <v>265</v>
      </c>
      <c r="G213" s="29">
        <v>4.95</v>
      </c>
      <c r="H213" s="29">
        <f t="shared" si="11"/>
        <v>9.9</v>
      </c>
      <c r="J213" s="56" t="s">
        <v>564</v>
      </c>
    </row>
    <row r="214" spans="1:10" s="28" customFormat="1">
      <c r="A214" s="31">
        <v>3</v>
      </c>
      <c r="C214" s="28" t="s">
        <v>267</v>
      </c>
      <c r="D214" s="28" t="s">
        <v>282</v>
      </c>
      <c r="E214" s="30" t="s">
        <v>268</v>
      </c>
      <c r="F214" s="28" t="s">
        <v>269</v>
      </c>
      <c r="G214" s="29">
        <v>0.89</v>
      </c>
      <c r="H214" s="29">
        <f t="shared" si="11"/>
        <v>2.67</v>
      </c>
      <c r="J214" s="56" t="s">
        <v>564</v>
      </c>
    </row>
    <row r="215" spans="1:10" s="28" customFormat="1">
      <c r="A215" s="31">
        <v>1</v>
      </c>
      <c r="C215" s="28" t="s">
        <v>390</v>
      </c>
      <c r="D215" s="28" t="s">
        <v>297</v>
      </c>
      <c r="E215" s="30" t="s">
        <v>498</v>
      </c>
      <c r="F215" s="28" t="s">
        <v>497</v>
      </c>
      <c r="G215" s="29">
        <v>24.95</v>
      </c>
      <c r="H215" s="29">
        <f>G215*A215</f>
        <v>24.95</v>
      </c>
      <c r="J215" s="56" t="s">
        <v>564</v>
      </c>
    </row>
    <row r="216" spans="1:10" s="28" customFormat="1">
      <c r="A216" s="31">
        <v>1</v>
      </c>
      <c r="C216" s="28" t="s">
        <v>386</v>
      </c>
      <c r="D216" s="28" t="s">
        <v>387</v>
      </c>
      <c r="E216" s="30" t="s">
        <v>388</v>
      </c>
      <c r="F216" s="28" t="s">
        <v>389</v>
      </c>
      <c r="G216" s="29">
        <v>104.95</v>
      </c>
      <c r="H216" s="29">
        <f>G216*A216</f>
        <v>104.95</v>
      </c>
      <c r="J216" s="56" t="s">
        <v>564</v>
      </c>
    </row>
    <row r="217" spans="1:10" s="28" customFormat="1">
      <c r="A217" s="31">
        <v>1</v>
      </c>
      <c r="C217" s="28" t="s">
        <v>861</v>
      </c>
      <c r="D217" s="28" t="s">
        <v>310</v>
      </c>
      <c r="E217" s="30" t="s">
        <v>358</v>
      </c>
      <c r="F217" s="28" t="s">
        <v>357</v>
      </c>
      <c r="G217" s="29">
        <v>2.5299999999999998</v>
      </c>
      <c r="H217" s="29">
        <f t="shared" si="11"/>
        <v>2.5299999999999998</v>
      </c>
      <c r="J217" s="56" t="s">
        <v>564</v>
      </c>
    </row>
    <row r="218" spans="1:10" s="28" customFormat="1">
      <c r="A218" s="31">
        <v>1</v>
      </c>
      <c r="C218" s="28" t="s">
        <v>775</v>
      </c>
      <c r="D218" s="28" t="s">
        <v>776</v>
      </c>
      <c r="E218" s="30" t="s">
        <v>777</v>
      </c>
      <c r="F218" s="28" t="s">
        <v>774</v>
      </c>
      <c r="G218" s="29">
        <v>4.09</v>
      </c>
      <c r="H218" s="29">
        <f t="shared" si="11"/>
        <v>4.09</v>
      </c>
      <c r="J218" s="56"/>
    </row>
    <row r="219" spans="1:10" s="28" customFormat="1">
      <c r="A219" s="31">
        <v>1</v>
      </c>
      <c r="C219" s="28" t="s">
        <v>863</v>
      </c>
      <c r="D219" s="28" t="s">
        <v>862</v>
      </c>
      <c r="E219" s="30" t="s">
        <v>864</v>
      </c>
      <c r="F219" s="28" t="s">
        <v>865</v>
      </c>
      <c r="G219" s="29">
        <v>2.02</v>
      </c>
      <c r="H219" s="29">
        <f t="shared" si="11"/>
        <v>2.02</v>
      </c>
      <c r="J219" s="56"/>
    </row>
    <row r="220" spans="1:10" s="28" customFormat="1">
      <c r="A220" s="31">
        <v>1</v>
      </c>
      <c r="C220" s="28" t="s">
        <v>294</v>
      </c>
      <c r="D220" s="28" t="s">
        <v>295</v>
      </c>
      <c r="E220" s="30" t="s">
        <v>293</v>
      </c>
      <c r="F220" s="28" t="s">
        <v>296</v>
      </c>
      <c r="G220" s="29">
        <v>56.18</v>
      </c>
      <c r="H220" s="29">
        <f t="shared" si="11"/>
        <v>56.18</v>
      </c>
      <c r="J220" s="56" t="s">
        <v>564</v>
      </c>
    </row>
    <row r="221" spans="1:10" s="28" customFormat="1">
      <c r="A221" s="31">
        <v>2</v>
      </c>
      <c r="C221" s="28" t="s">
        <v>278</v>
      </c>
      <c r="D221" s="28" t="s">
        <v>330</v>
      </c>
      <c r="E221" s="30" t="s">
        <v>270</v>
      </c>
      <c r="F221" s="28" t="s">
        <v>276</v>
      </c>
      <c r="G221" s="29">
        <v>6.68</v>
      </c>
      <c r="H221" s="29">
        <f t="shared" si="11"/>
        <v>13.36</v>
      </c>
      <c r="J221" s="56" t="s">
        <v>564</v>
      </c>
    </row>
    <row r="222" spans="1:10" s="28" customFormat="1">
      <c r="A222" s="31">
        <v>70</v>
      </c>
      <c r="C222" s="28" t="s">
        <v>274</v>
      </c>
      <c r="D222" s="28" t="s">
        <v>330</v>
      </c>
      <c r="E222" s="30" t="s">
        <v>271</v>
      </c>
      <c r="F222" s="28" t="s">
        <v>279</v>
      </c>
      <c r="G222" s="29">
        <v>0.17</v>
      </c>
      <c r="H222" s="29">
        <f t="shared" si="11"/>
        <v>11.9</v>
      </c>
      <c r="J222" s="56" t="s">
        <v>564</v>
      </c>
    </row>
    <row r="223" spans="1:10" s="28" customFormat="1">
      <c r="A223" s="31">
        <v>2</v>
      </c>
      <c r="C223" s="28" t="s">
        <v>277</v>
      </c>
      <c r="D223" s="28" t="s">
        <v>330</v>
      </c>
      <c r="E223" s="30" t="s">
        <v>272</v>
      </c>
      <c r="F223" s="28" t="s">
        <v>280</v>
      </c>
      <c r="G223" s="29">
        <v>5.82</v>
      </c>
      <c r="H223" s="29">
        <f t="shared" si="11"/>
        <v>11.64</v>
      </c>
      <c r="J223" s="56" t="s">
        <v>564</v>
      </c>
    </row>
    <row r="224" spans="1:10" s="28" customFormat="1">
      <c r="A224" s="31">
        <v>2</v>
      </c>
      <c r="C224" s="28" t="s">
        <v>655</v>
      </c>
      <c r="D224" s="28" t="s">
        <v>292</v>
      </c>
      <c r="E224" s="30" t="s">
        <v>656</v>
      </c>
      <c r="F224" s="9">
        <v>2167605</v>
      </c>
      <c r="G224" s="29">
        <v>9.9499999999999993</v>
      </c>
      <c r="H224" s="29">
        <f t="shared" si="11"/>
        <v>19.899999999999999</v>
      </c>
      <c r="J224" s="56" t="s">
        <v>564</v>
      </c>
    </row>
    <row r="225" spans="1:22" s="28" customFormat="1">
      <c r="A225" s="31">
        <v>1</v>
      </c>
      <c r="C225" s="28" t="s">
        <v>724</v>
      </c>
      <c r="D225" s="28" t="s">
        <v>722</v>
      </c>
      <c r="E225" s="30" t="s">
        <v>725</v>
      </c>
      <c r="F225" s="28" t="s">
        <v>726</v>
      </c>
      <c r="G225" s="29">
        <v>84.94</v>
      </c>
      <c r="H225" s="29">
        <f>G225*A225</f>
        <v>84.94</v>
      </c>
      <c r="I225" s="28" t="s">
        <v>723</v>
      </c>
      <c r="J225" s="56" t="s">
        <v>564</v>
      </c>
    </row>
    <row r="226" spans="1:22" s="28" customFormat="1">
      <c r="A226" s="31">
        <v>1</v>
      </c>
      <c r="C226" s="28" t="s">
        <v>804</v>
      </c>
      <c r="D226" s="28" t="s">
        <v>805</v>
      </c>
      <c r="E226" s="30" t="s">
        <v>803</v>
      </c>
      <c r="F226" s="28" t="s">
        <v>806</v>
      </c>
      <c r="G226" s="29">
        <v>57.49</v>
      </c>
      <c r="H226" s="29">
        <f t="shared" si="11"/>
        <v>57.49</v>
      </c>
      <c r="I226" s="28" t="s">
        <v>807</v>
      </c>
      <c r="J226" s="56" t="s">
        <v>564</v>
      </c>
    </row>
    <row r="227" spans="1:22" s="28" customFormat="1" ht="14.25" customHeight="1">
      <c r="A227" s="31">
        <v>1</v>
      </c>
      <c r="C227" s="28" t="s">
        <v>415</v>
      </c>
      <c r="D227" s="28" t="s">
        <v>416</v>
      </c>
      <c r="E227" s="33" t="s">
        <v>405</v>
      </c>
      <c r="F227" s="33" t="s">
        <v>417</v>
      </c>
      <c r="G227" s="12">
        <v>0</v>
      </c>
      <c r="H227" s="12">
        <f t="shared" ref="H227:H238" si="12">G227*A227</f>
        <v>0</v>
      </c>
      <c r="I227" s="33" t="s">
        <v>418</v>
      </c>
      <c r="J227" s="56" t="s">
        <v>564</v>
      </c>
    </row>
    <row r="228" spans="1:22" s="28" customFormat="1" ht="14.25" customHeight="1">
      <c r="A228" s="31">
        <v>1</v>
      </c>
      <c r="C228" s="28" t="s">
        <v>794</v>
      </c>
      <c r="D228" s="28" t="s">
        <v>438</v>
      </c>
      <c r="E228" s="33" t="s">
        <v>405</v>
      </c>
      <c r="F228" s="33" t="s">
        <v>795</v>
      </c>
      <c r="G228" s="12">
        <v>0</v>
      </c>
      <c r="H228" s="12">
        <f t="shared" si="12"/>
        <v>0</v>
      </c>
      <c r="I228" s="33"/>
      <c r="J228" s="56" t="s">
        <v>564</v>
      </c>
    </row>
    <row r="229" spans="1:22" s="28" customFormat="1" ht="14.25" customHeight="1">
      <c r="A229" s="31">
        <v>1</v>
      </c>
      <c r="C229" s="28" t="s">
        <v>436</v>
      </c>
      <c r="D229" s="28" t="s">
        <v>437</v>
      </c>
      <c r="E229" s="33" t="s">
        <v>405</v>
      </c>
      <c r="F229" s="33" t="s">
        <v>440</v>
      </c>
      <c r="G229" s="12">
        <v>0</v>
      </c>
      <c r="H229" s="12">
        <f t="shared" si="12"/>
        <v>0</v>
      </c>
      <c r="I229" s="33" t="s">
        <v>418</v>
      </c>
      <c r="J229" s="56" t="s">
        <v>564</v>
      </c>
    </row>
    <row r="230" spans="1:22" s="28" customFormat="1" ht="14.25" customHeight="1">
      <c r="A230" s="31">
        <v>1</v>
      </c>
      <c r="C230" s="28" t="s">
        <v>792</v>
      </c>
      <c r="D230" s="28" t="s">
        <v>796</v>
      </c>
      <c r="E230" s="33" t="s">
        <v>405</v>
      </c>
      <c r="F230" s="33" t="s">
        <v>793</v>
      </c>
      <c r="G230" s="12">
        <v>0</v>
      </c>
      <c r="H230" s="12">
        <f t="shared" si="12"/>
        <v>0</v>
      </c>
      <c r="I230" s="33" t="s">
        <v>797</v>
      </c>
      <c r="J230" s="56"/>
    </row>
    <row r="231" spans="1:22" s="28" customFormat="1">
      <c r="A231" s="31">
        <v>3</v>
      </c>
      <c r="C231" s="28" t="s">
        <v>373</v>
      </c>
      <c r="D231" s="28" t="s">
        <v>374</v>
      </c>
      <c r="E231" s="33" t="s">
        <v>851</v>
      </c>
      <c r="F231" s="33" t="s">
        <v>375</v>
      </c>
      <c r="G231" s="12">
        <v>0</v>
      </c>
      <c r="H231" s="12">
        <f t="shared" si="12"/>
        <v>0</v>
      </c>
      <c r="I231" s="33"/>
      <c r="J231" s="56" t="s">
        <v>564</v>
      </c>
    </row>
    <row r="232" spans="1:22" s="28" customFormat="1">
      <c r="A232" s="31">
        <v>1</v>
      </c>
      <c r="C232" s="28" t="s">
        <v>854</v>
      </c>
      <c r="D232" s="28" t="s">
        <v>855</v>
      </c>
      <c r="E232" s="33" t="s">
        <v>851</v>
      </c>
      <c r="F232" s="33" t="s">
        <v>856</v>
      </c>
      <c r="G232" s="12">
        <v>0</v>
      </c>
      <c r="H232" s="12">
        <f t="shared" si="12"/>
        <v>0</v>
      </c>
      <c r="I232" s="33"/>
      <c r="J232" s="56"/>
    </row>
    <row r="233" spans="1:22" s="28" customFormat="1">
      <c r="A233" s="31">
        <v>3</v>
      </c>
      <c r="C233" s="28" t="s">
        <v>849</v>
      </c>
      <c r="D233" s="28" t="s">
        <v>850</v>
      </c>
      <c r="E233" s="33" t="s">
        <v>851</v>
      </c>
      <c r="F233" s="33" t="s">
        <v>852</v>
      </c>
      <c r="G233" s="12">
        <v>0</v>
      </c>
      <c r="H233" s="12">
        <f t="shared" si="12"/>
        <v>0</v>
      </c>
      <c r="I233" s="33"/>
      <c r="J233" s="56"/>
    </row>
    <row r="234" spans="1:22" s="28" customFormat="1">
      <c r="A234" s="31">
        <v>4</v>
      </c>
      <c r="C234" s="28" t="s">
        <v>857</v>
      </c>
      <c r="D234" s="28" t="s">
        <v>858</v>
      </c>
      <c r="E234" s="33" t="s">
        <v>859</v>
      </c>
      <c r="F234" s="33" t="s">
        <v>860</v>
      </c>
      <c r="G234" s="12">
        <v>0</v>
      </c>
      <c r="H234" s="12">
        <f t="shared" si="12"/>
        <v>0</v>
      </c>
      <c r="I234" s="33"/>
      <c r="J234" s="56"/>
    </row>
    <row r="235" spans="1:22" s="28" customFormat="1">
      <c r="A235" s="31">
        <v>3</v>
      </c>
      <c r="C235" s="28" t="s">
        <v>814</v>
      </c>
      <c r="D235" s="28" t="s">
        <v>815</v>
      </c>
      <c r="E235" s="33" t="s">
        <v>405</v>
      </c>
      <c r="F235" s="33" t="s">
        <v>816</v>
      </c>
      <c r="G235" s="12">
        <v>0</v>
      </c>
      <c r="H235" s="12">
        <f t="shared" si="12"/>
        <v>0</v>
      </c>
      <c r="I235" s="33"/>
      <c r="J235" s="56"/>
    </row>
    <row r="236" spans="1:22" s="28" customFormat="1">
      <c r="A236" s="31">
        <v>1</v>
      </c>
      <c r="C236" s="28" t="s">
        <v>822</v>
      </c>
      <c r="D236" s="28" t="s">
        <v>853</v>
      </c>
      <c r="E236" s="33" t="s">
        <v>405</v>
      </c>
      <c r="F236" s="33" t="s">
        <v>821</v>
      </c>
      <c r="G236" s="12">
        <v>0</v>
      </c>
      <c r="H236" s="12">
        <f t="shared" si="12"/>
        <v>0</v>
      </c>
      <c r="I236" s="33"/>
      <c r="J236" s="56"/>
    </row>
    <row r="237" spans="1:22" s="28" customFormat="1">
      <c r="A237" s="31">
        <v>1</v>
      </c>
      <c r="C237" s="28" t="s">
        <v>817</v>
      </c>
      <c r="D237" s="28" t="s">
        <v>818</v>
      </c>
      <c r="E237" s="33" t="s">
        <v>851</v>
      </c>
      <c r="F237" s="33" t="s">
        <v>820</v>
      </c>
      <c r="G237" s="12">
        <v>0</v>
      </c>
      <c r="H237" s="12">
        <f t="shared" si="12"/>
        <v>0</v>
      </c>
      <c r="I237" s="33"/>
      <c r="J237" s="56"/>
    </row>
    <row r="238" spans="1:22" s="28" customFormat="1">
      <c r="A238" s="31">
        <v>23</v>
      </c>
      <c r="C238" s="28" t="s">
        <v>300</v>
      </c>
      <c r="D238" s="28" t="s">
        <v>149</v>
      </c>
      <c r="E238" s="33" t="s">
        <v>851</v>
      </c>
      <c r="F238" s="33" t="s">
        <v>301</v>
      </c>
      <c r="G238" s="12">
        <v>0.05</v>
      </c>
      <c r="H238" s="12">
        <f t="shared" si="12"/>
        <v>1.1500000000000001</v>
      </c>
      <c r="I238" s="33" t="s">
        <v>483</v>
      </c>
      <c r="J238" s="56" t="s">
        <v>564</v>
      </c>
      <c r="K238" s="21"/>
      <c r="L238" s="21"/>
      <c r="M238" s="21"/>
      <c r="N238" s="21"/>
      <c r="O238" s="21"/>
      <c r="P238" s="21"/>
      <c r="Q238" s="21"/>
      <c r="R238" s="21"/>
      <c r="S238" s="21"/>
      <c r="T238" s="21"/>
      <c r="U238" s="21"/>
      <c r="V238" s="21"/>
    </row>
    <row r="239" spans="1:22" s="28" customFormat="1">
      <c r="A239" s="31"/>
      <c r="G239" s="29"/>
      <c r="H239" s="29"/>
    </row>
    <row r="240" spans="1:22" s="28" customFormat="1" ht="15.75" customHeight="1">
      <c r="A240" s="31"/>
    </row>
    <row r="241" spans="1:22" s="28" customFormat="1">
      <c r="A241" s="31"/>
      <c r="F241" s="28" t="s">
        <v>65</v>
      </c>
      <c r="G241" s="29"/>
      <c r="H241" s="29">
        <f>SUM(H175:H238)</f>
        <v>1320.0769</v>
      </c>
      <c r="J241"/>
    </row>
    <row r="242" spans="1:22" s="28" customFormat="1" ht="30" customHeight="1">
      <c r="A242" s="31"/>
      <c r="G242" s="29"/>
      <c r="H242" s="29"/>
    </row>
    <row r="243" spans="1:22">
      <c r="A243" s="31"/>
      <c r="B243" s="6" t="s">
        <v>441</v>
      </c>
      <c r="C243" s="6"/>
      <c r="D243" s="6"/>
      <c r="E243" s="6"/>
      <c r="F243" s="6"/>
      <c r="G243" s="6"/>
      <c r="H243" s="6"/>
      <c r="I243" s="28"/>
      <c r="J243" s="2"/>
    </row>
    <row r="244" spans="1:22" s="28" customFormat="1">
      <c r="A244" s="4">
        <v>2</v>
      </c>
      <c r="B244" s="2"/>
      <c r="C244" s="2" t="s">
        <v>442</v>
      </c>
      <c r="D244" s="2" t="s">
        <v>486</v>
      </c>
      <c r="E244" s="2" t="s">
        <v>562</v>
      </c>
      <c r="F244" s="52" t="s">
        <v>564</v>
      </c>
      <c r="G244" s="37"/>
      <c r="H244" s="37"/>
      <c r="I244" s="28" t="s">
        <v>443</v>
      </c>
      <c r="J244" s="52" t="s">
        <v>564</v>
      </c>
    </row>
    <row r="245" spans="1:22">
      <c r="A245" s="31">
        <v>64</v>
      </c>
      <c r="B245" s="28"/>
      <c r="C245" s="28" t="s">
        <v>68</v>
      </c>
      <c r="D245" s="28" t="s">
        <v>253</v>
      </c>
      <c r="E245" s="30" t="s">
        <v>66</v>
      </c>
      <c r="F245" s="32" t="s">
        <v>67</v>
      </c>
      <c r="G245" s="29">
        <v>0.27</v>
      </c>
      <c r="H245" s="29">
        <f>G245*A245</f>
        <v>17.28</v>
      </c>
      <c r="I245" s="28"/>
      <c r="J245" s="52" t="s">
        <v>564</v>
      </c>
    </row>
    <row r="246" spans="1:22" s="28" customFormat="1">
      <c r="A246" s="31">
        <v>8</v>
      </c>
      <c r="C246" s="28" t="s">
        <v>451</v>
      </c>
      <c r="D246" s="28" t="s">
        <v>455</v>
      </c>
      <c r="E246" s="30" t="s">
        <v>453</v>
      </c>
      <c r="F246" s="28" t="s">
        <v>452</v>
      </c>
      <c r="G246" s="29">
        <v>7.68</v>
      </c>
      <c r="H246" s="29">
        <f>G246*A246</f>
        <v>61.44</v>
      </c>
      <c r="I246" s="28" t="s">
        <v>454</v>
      </c>
      <c r="J246" s="52" t="s">
        <v>564</v>
      </c>
      <c r="K246" s="21"/>
      <c r="L246" s="21"/>
      <c r="M246" s="21"/>
      <c r="N246" s="21"/>
      <c r="O246" s="21"/>
      <c r="P246" s="21"/>
      <c r="Q246" s="21"/>
      <c r="R246" s="21"/>
      <c r="S246" s="21"/>
      <c r="T246" s="21"/>
      <c r="U246" s="21"/>
      <c r="V246" s="21"/>
    </row>
    <row r="247" spans="1:22" s="28" customFormat="1">
      <c r="A247" s="31">
        <v>2</v>
      </c>
      <c r="C247" s="28" t="s">
        <v>458</v>
      </c>
      <c r="D247" s="28" t="s">
        <v>459</v>
      </c>
      <c r="E247" s="30" t="s">
        <v>453</v>
      </c>
      <c r="F247" s="28" t="s">
        <v>452</v>
      </c>
      <c r="G247" s="29">
        <v>9.4600000000000009</v>
      </c>
      <c r="H247" s="29">
        <f>G247*A247</f>
        <v>18.920000000000002</v>
      </c>
      <c r="I247" s="28" t="s">
        <v>454</v>
      </c>
      <c r="J247" s="52" t="s">
        <v>564</v>
      </c>
      <c r="K247" s="21"/>
      <c r="L247" s="21"/>
      <c r="M247" s="21"/>
      <c r="N247" s="21"/>
      <c r="O247" s="21"/>
      <c r="P247" s="21"/>
      <c r="Q247" s="21"/>
      <c r="R247" s="21"/>
      <c r="S247" s="21"/>
      <c r="T247" s="21"/>
      <c r="U247" s="21"/>
      <c r="V247" s="21"/>
    </row>
    <row r="248" spans="1:22" s="28" customFormat="1">
      <c r="A248" s="31">
        <v>6</v>
      </c>
      <c r="C248" s="28" t="s">
        <v>460</v>
      </c>
      <c r="D248" s="28" t="s">
        <v>461</v>
      </c>
      <c r="E248" s="30" t="s">
        <v>453</v>
      </c>
      <c r="F248" s="28" t="s">
        <v>452</v>
      </c>
      <c r="G248" s="29">
        <v>13.11</v>
      </c>
      <c r="H248" s="29">
        <f t="shared" ref="H248:H257" si="13">G248*A248</f>
        <v>78.66</v>
      </c>
      <c r="I248" s="28" t="s">
        <v>454</v>
      </c>
      <c r="J248" s="52" t="s">
        <v>564</v>
      </c>
      <c r="K248" s="21"/>
      <c r="L248" s="21"/>
      <c r="M248" s="21"/>
      <c r="N248" s="21"/>
      <c r="O248" s="21"/>
      <c r="P248" s="21"/>
      <c r="Q248" s="21"/>
      <c r="R248" s="21"/>
      <c r="S248" s="21"/>
      <c r="T248" s="21"/>
      <c r="U248" s="21"/>
      <c r="V248" s="21"/>
    </row>
    <row r="249" spans="1:22" s="28" customFormat="1">
      <c r="A249" s="31">
        <v>118</v>
      </c>
      <c r="C249" s="28" t="s">
        <v>50</v>
      </c>
      <c r="D249" s="28" t="s">
        <v>69</v>
      </c>
      <c r="E249" s="30" t="s">
        <v>49</v>
      </c>
      <c r="F249" s="9">
        <v>14122</v>
      </c>
      <c r="G249" s="29">
        <v>0.21</v>
      </c>
      <c r="H249" s="29">
        <f t="shared" si="13"/>
        <v>24.779999999999998</v>
      </c>
      <c r="J249" s="52" t="s">
        <v>564</v>
      </c>
      <c r="K249" s="21"/>
      <c r="L249" s="21"/>
      <c r="M249" s="21"/>
      <c r="N249" s="21"/>
      <c r="O249" s="21"/>
      <c r="P249" s="21"/>
      <c r="Q249" s="21"/>
      <c r="R249" s="21"/>
      <c r="S249" s="21"/>
      <c r="T249" s="21"/>
      <c r="U249" s="21"/>
      <c r="V249" s="21"/>
    </row>
    <row r="250" spans="1:22" s="28" customFormat="1">
      <c r="A250" s="31">
        <v>16</v>
      </c>
      <c r="C250" s="28" t="s">
        <v>466</v>
      </c>
      <c r="D250" s="28" t="s">
        <v>467</v>
      </c>
      <c r="E250" s="30" t="s">
        <v>465</v>
      </c>
      <c r="F250" s="9">
        <v>14057</v>
      </c>
      <c r="G250" s="29">
        <v>1.8</v>
      </c>
      <c r="H250" s="29">
        <f t="shared" si="13"/>
        <v>28.8</v>
      </c>
      <c r="J250" s="52" t="s">
        <v>564</v>
      </c>
      <c r="K250" s="21"/>
      <c r="L250" s="21"/>
      <c r="M250" s="21"/>
      <c r="N250" s="21"/>
      <c r="O250" s="21"/>
      <c r="P250" s="21"/>
      <c r="Q250" s="21"/>
      <c r="R250" s="21"/>
      <c r="S250" s="21"/>
      <c r="T250" s="21"/>
      <c r="U250" s="21"/>
      <c r="V250" s="21"/>
    </row>
    <row r="251" spans="1:22" s="28" customFormat="1">
      <c r="A251" s="31">
        <v>1</v>
      </c>
      <c r="C251" s="28" t="s">
        <v>676</v>
      </c>
      <c r="D251" s="28" t="s">
        <v>675</v>
      </c>
      <c r="E251" s="48" t="s">
        <v>563</v>
      </c>
      <c r="F251" s="53" t="s">
        <v>564</v>
      </c>
      <c r="G251" s="29">
        <v>7</v>
      </c>
      <c r="H251" s="29">
        <f t="shared" si="13"/>
        <v>7</v>
      </c>
      <c r="I251" s="28" t="s">
        <v>567</v>
      </c>
      <c r="J251" s="52" t="s">
        <v>564</v>
      </c>
      <c r="K251" s="21"/>
      <c r="L251" s="21"/>
      <c r="M251" s="21"/>
      <c r="N251" s="21"/>
      <c r="O251" s="21"/>
      <c r="P251" s="21"/>
      <c r="Q251" s="21"/>
      <c r="R251" s="21"/>
      <c r="S251" s="21"/>
      <c r="T251" s="21"/>
      <c r="U251" s="21"/>
      <c r="V251" s="21"/>
    </row>
    <row r="252" spans="1:22" s="28" customFormat="1">
      <c r="A252" s="31">
        <v>3</v>
      </c>
      <c r="C252" s="28" t="s">
        <v>566</v>
      </c>
      <c r="D252" s="28" t="s">
        <v>675</v>
      </c>
      <c r="E252" s="48" t="s">
        <v>563</v>
      </c>
      <c r="F252" s="53" t="s">
        <v>564</v>
      </c>
      <c r="G252" s="29">
        <v>7</v>
      </c>
      <c r="H252" s="29">
        <f>G252*A252</f>
        <v>21</v>
      </c>
      <c r="I252" s="28" t="s">
        <v>567</v>
      </c>
      <c r="J252" s="52" t="s">
        <v>564</v>
      </c>
      <c r="K252" s="21"/>
      <c r="L252" s="21"/>
      <c r="M252" s="21"/>
      <c r="N252" s="21"/>
      <c r="O252" s="21"/>
      <c r="P252" s="21"/>
      <c r="Q252" s="21"/>
      <c r="R252" s="21"/>
      <c r="S252" s="21"/>
      <c r="T252" s="21"/>
      <c r="U252" s="21"/>
      <c r="V252" s="21"/>
    </row>
    <row r="253" spans="1:22" s="28" customFormat="1">
      <c r="A253" s="31">
        <f>64/50</f>
        <v>1.28</v>
      </c>
      <c r="C253" s="28" t="s">
        <v>71</v>
      </c>
      <c r="D253" s="28" t="s">
        <v>202</v>
      </c>
      <c r="E253" s="28" t="s">
        <v>73</v>
      </c>
      <c r="F253" s="32" t="s">
        <v>74</v>
      </c>
      <c r="G253" s="29">
        <v>9.27</v>
      </c>
      <c r="H253" s="29">
        <f t="shared" si="13"/>
        <v>11.865599999999999</v>
      </c>
      <c r="I253" s="2"/>
      <c r="J253" s="52" t="s">
        <v>564</v>
      </c>
      <c r="K253" s="21"/>
      <c r="L253" s="21"/>
      <c r="M253" s="21"/>
      <c r="N253" s="21"/>
      <c r="O253" s="21"/>
      <c r="P253" s="21"/>
      <c r="Q253" s="21"/>
      <c r="R253" s="21"/>
      <c r="S253" s="21"/>
      <c r="T253" s="21"/>
      <c r="U253" s="21"/>
      <c r="V253" s="21"/>
    </row>
    <row r="254" spans="1:22" s="28" customFormat="1">
      <c r="A254" s="31">
        <f>118/50</f>
        <v>2.36</v>
      </c>
      <c r="C254" s="28" t="s">
        <v>46</v>
      </c>
      <c r="D254" s="28" t="s">
        <v>47</v>
      </c>
      <c r="E254" s="30" t="s">
        <v>48</v>
      </c>
      <c r="F254" s="28" t="s">
        <v>45</v>
      </c>
      <c r="G254" s="29">
        <v>6.15</v>
      </c>
      <c r="H254" s="29">
        <f t="shared" si="13"/>
        <v>14.513999999999999</v>
      </c>
      <c r="J254" s="52" t="s">
        <v>564</v>
      </c>
      <c r="K254" s="21"/>
      <c r="L254" s="21"/>
      <c r="M254" s="21"/>
      <c r="N254" s="21"/>
      <c r="O254" s="21"/>
      <c r="P254" s="21"/>
      <c r="Q254" s="21"/>
      <c r="R254" s="21"/>
      <c r="S254" s="21"/>
      <c r="T254" s="21"/>
      <c r="U254" s="21"/>
      <c r="V254" s="21"/>
    </row>
    <row r="255" spans="1:22" s="28" customFormat="1">
      <c r="A255" s="31">
        <f>8/100</f>
        <v>0.08</v>
      </c>
      <c r="C255" s="28" t="s">
        <v>331</v>
      </c>
      <c r="D255" s="28" t="s">
        <v>468</v>
      </c>
      <c r="E255" s="30" t="s">
        <v>334</v>
      </c>
      <c r="F255" s="28" t="s">
        <v>333</v>
      </c>
      <c r="G255" s="29">
        <v>8.56</v>
      </c>
      <c r="H255" s="29">
        <f t="shared" si="13"/>
        <v>0.68480000000000008</v>
      </c>
      <c r="J255" s="52" t="s">
        <v>564</v>
      </c>
    </row>
    <row r="256" spans="1:22" s="28" customFormat="1">
      <c r="A256" s="31">
        <f>22/5</f>
        <v>4.4000000000000004</v>
      </c>
      <c r="C256" s="28" t="s">
        <v>475</v>
      </c>
      <c r="D256" s="28" t="s">
        <v>476</v>
      </c>
      <c r="E256" s="30" t="s">
        <v>478</v>
      </c>
      <c r="F256" s="28" t="s">
        <v>477</v>
      </c>
      <c r="G256" s="29">
        <v>2.64</v>
      </c>
      <c r="H256" s="29">
        <f t="shared" si="13"/>
        <v>11.616000000000001</v>
      </c>
      <c r="J256" s="52" t="s">
        <v>564</v>
      </c>
    </row>
    <row r="257" spans="1:10" s="28" customFormat="1">
      <c r="A257" s="31">
        <f>11/10</f>
        <v>1.1000000000000001</v>
      </c>
      <c r="C257" s="28" t="s">
        <v>479</v>
      </c>
      <c r="D257" s="28" t="s">
        <v>480</v>
      </c>
      <c r="E257" s="30" t="s">
        <v>482</v>
      </c>
      <c r="F257" s="28" t="s">
        <v>481</v>
      </c>
      <c r="G257" s="29">
        <v>7.99</v>
      </c>
      <c r="H257" s="29">
        <f t="shared" si="13"/>
        <v>8.7890000000000015</v>
      </c>
      <c r="J257" s="52" t="s">
        <v>564</v>
      </c>
    </row>
    <row r="258" spans="1:10" s="28" customFormat="1">
      <c r="A258" s="31">
        <v>4</v>
      </c>
      <c r="C258" s="28" t="s">
        <v>447</v>
      </c>
      <c r="D258" s="28" t="s">
        <v>450</v>
      </c>
      <c r="E258" s="30" t="s">
        <v>492</v>
      </c>
      <c r="F258" s="32" t="s">
        <v>448</v>
      </c>
      <c r="G258" s="29">
        <v>5.0599999999999996</v>
      </c>
      <c r="H258" s="37">
        <f>G258*A258</f>
        <v>20.239999999999998</v>
      </c>
      <c r="J258" s="52" t="s">
        <v>564</v>
      </c>
    </row>
    <row r="259" spans="1:10" s="28" customFormat="1">
      <c r="A259" s="31">
        <v>2</v>
      </c>
      <c r="C259" s="28" t="s">
        <v>444</v>
      </c>
      <c r="D259" s="28" t="s">
        <v>449</v>
      </c>
      <c r="E259" s="33" t="s">
        <v>445</v>
      </c>
      <c r="F259" s="33" t="s">
        <v>446</v>
      </c>
      <c r="G259" s="12">
        <v>0</v>
      </c>
      <c r="H259" s="12">
        <f>G259*A259</f>
        <v>0</v>
      </c>
      <c r="I259" s="33"/>
      <c r="J259" s="52" t="s">
        <v>564</v>
      </c>
    </row>
    <row r="260" spans="1:10" s="28" customFormat="1">
      <c r="A260" s="31">
        <v>4</v>
      </c>
      <c r="C260" s="28" t="s">
        <v>456</v>
      </c>
      <c r="D260" s="28" t="s">
        <v>456</v>
      </c>
      <c r="E260" s="33" t="s">
        <v>493</v>
      </c>
      <c r="F260" s="33" t="s">
        <v>457</v>
      </c>
      <c r="G260" s="12">
        <v>0</v>
      </c>
      <c r="H260" s="12">
        <f t="shared" ref="H260:H265" si="14">G260*A260</f>
        <v>0</v>
      </c>
      <c r="I260" s="33"/>
      <c r="J260" s="52" t="s">
        <v>564</v>
      </c>
    </row>
    <row r="261" spans="1:10" s="28" customFormat="1">
      <c r="A261" s="31">
        <v>6</v>
      </c>
      <c r="C261" s="28" t="s">
        <v>463</v>
      </c>
      <c r="D261" s="28" t="s">
        <v>464</v>
      </c>
      <c r="E261" s="33" t="s">
        <v>484</v>
      </c>
      <c r="F261" s="33" t="s">
        <v>462</v>
      </c>
      <c r="G261" s="12">
        <v>0</v>
      </c>
      <c r="H261" s="12">
        <f t="shared" si="14"/>
        <v>0</v>
      </c>
      <c r="I261" s="33"/>
      <c r="J261" s="52" t="s">
        <v>564</v>
      </c>
    </row>
    <row r="262" spans="1:10" s="28" customFormat="1">
      <c r="A262" s="31">
        <v>6</v>
      </c>
      <c r="C262" s="28" t="s">
        <v>472</v>
      </c>
      <c r="D262" s="28" t="s">
        <v>473</v>
      </c>
      <c r="E262" s="33" t="s">
        <v>484</v>
      </c>
      <c r="F262" s="33" t="s">
        <v>474</v>
      </c>
      <c r="G262" s="12">
        <v>0</v>
      </c>
      <c r="H262" s="12">
        <f t="shared" si="14"/>
        <v>0</v>
      </c>
      <c r="I262" s="33"/>
      <c r="J262" s="52" t="s">
        <v>564</v>
      </c>
    </row>
    <row r="263" spans="1:10" s="28" customFormat="1">
      <c r="A263" s="31">
        <v>4</v>
      </c>
      <c r="C263" s="28" t="s">
        <v>470</v>
      </c>
      <c r="D263" s="28" t="s">
        <v>471</v>
      </c>
      <c r="E263" s="33" t="s">
        <v>445</v>
      </c>
      <c r="F263" s="33" t="s">
        <v>469</v>
      </c>
      <c r="G263" s="12">
        <v>0</v>
      </c>
      <c r="H263" s="12">
        <f t="shared" si="14"/>
        <v>0</v>
      </c>
      <c r="I263" s="33"/>
      <c r="J263" s="52" t="s">
        <v>564</v>
      </c>
    </row>
    <row r="264" spans="1:10" s="28" customFormat="1">
      <c r="A264" s="31">
        <v>1</v>
      </c>
      <c r="C264" s="28" t="s">
        <v>536</v>
      </c>
      <c r="D264" s="28" t="s">
        <v>539</v>
      </c>
      <c r="E264" s="33" t="s">
        <v>405</v>
      </c>
      <c r="F264" s="33" t="s">
        <v>540</v>
      </c>
      <c r="G264" s="12">
        <v>0</v>
      </c>
      <c r="H264" s="12">
        <f t="shared" si="14"/>
        <v>0</v>
      </c>
      <c r="I264" s="33" t="s">
        <v>542</v>
      </c>
      <c r="J264" s="52" t="s">
        <v>564</v>
      </c>
    </row>
    <row r="265" spans="1:10" s="28" customFormat="1">
      <c r="A265" s="31">
        <v>1</v>
      </c>
      <c r="C265" s="28" t="s">
        <v>537</v>
      </c>
      <c r="D265" s="28" t="s">
        <v>538</v>
      </c>
      <c r="E265" s="33" t="s">
        <v>405</v>
      </c>
      <c r="F265" s="33" t="s">
        <v>541</v>
      </c>
      <c r="G265" s="12">
        <v>0</v>
      </c>
      <c r="H265" s="12">
        <f t="shared" si="14"/>
        <v>0</v>
      </c>
      <c r="I265" s="33" t="s">
        <v>542</v>
      </c>
      <c r="J265" s="52" t="s">
        <v>564</v>
      </c>
    </row>
    <row r="266" spans="1:10" s="28" customFormat="1">
      <c r="A266" s="31"/>
      <c r="E266" s="30"/>
      <c r="F266" s="32"/>
      <c r="G266" s="29"/>
      <c r="H266" s="37"/>
      <c r="J266" s="2"/>
    </row>
    <row r="267" spans="1:10">
      <c r="A267" s="4"/>
      <c r="B267" s="2"/>
      <c r="C267" s="2"/>
      <c r="D267" s="2"/>
      <c r="E267" s="2"/>
      <c r="F267" s="2" t="s">
        <v>65</v>
      </c>
      <c r="G267" s="37"/>
      <c r="H267" s="37">
        <f>SUM(H245:H265)</f>
        <v>325.58939999999996</v>
      </c>
      <c r="I267" s="2"/>
    </row>
    <row r="268" spans="1:10" s="28" customFormat="1" ht="31.5" customHeight="1">
      <c r="A268" s="31"/>
      <c r="G268" s="29"/>
      <c r="H268" s="29"/>
    </row>
    <row r="269" spans="1:10" s="28" customFormat="1">
      <c r="B269" s="6" t="s">
        <v>789</v>
      </c>
      <c r="C269" s="6"/>
      <c r="D269" s="6"/>
      <c r="E269" s="6"/>
      <c r="F269" s="6"/>
      <c r="G269" s="6"/>
      <c r="H269" s="6"/>
      <c r="I269"/>
    </row>
    <row r="270" spans="1:10" s="28" customFormat="1">
      <c r="A270" s="31">
        <v>1</v>
      </c>
      <c r="C270" s="28" t="s">
        <v>764</v>
      </c>
      <c r="D270" s="28" t="s">
        <v>170</v>
      </c>
      <c r="E270" s="30" t="s">
        <v>765</v>
      </c>
      <c r="F270" s="9" t="s">
        <v>766</v>
      </c>
      <c r="G270" s="29">
        <v>9.19</v>
      </c>
      <c r="H270" s="29">
        <f t="shared" ref="H270:H283" si="15">G270*A270</f>
        <v>9.19</v>
      </c>
      <c r="I270" s="28" t="s">
        <v>763</v>
      </c>
      <c r="J270" s="56" t="s">
        <v>564</v>
      </c>
    </row>
    <row r="271" spans="1:10" s="28" customFormat="1">
      <c r="A271" s="31">
        <v>1</v>
      </c>
      <c r="C271" s="28" t="s">
        <v>741</v>
      </c>
      <c r="D271" s="28" t="s">
        <v>742</v>
      </c>
      <c r="E271" s="30" t="s">
        <v>743</v>
      </c>
      <c r="F271" s="9">
        <v>97777005</v>
      </c>
      <c r="G271" s="29">
        <v>115</v>
      </c>
      <c r="H271" s="29">
        <f t="shared" si="15"/>
        <v>115</v>
      </c>
      <c r="I271" s="28" t="s">
        <v>744</v>
      </c>
      <c r="J271" s="56" t="s">
        <v>564</v>
      </c>
    </row>
    <row r="272" spans="1:10" s="28" customFormat="1">
      <c r="A272" s="31">
        <v>1</v>
      </c>
      <c r="C272" s="28" t="s">
        <v>710</v>
      </c>
      <c r="D272" s="28" t="s">
        <v>788</v>
      </c>
      <c r="E272" s="30" t="s">
        <v>786</v>
      </c>
      <c r="F272" s="9" t="s">
        <v>787</v>
      </c>
      <c r="G272" s="29">
        <v>23.99</v>
      </c>
      <c r="H272" s="29">
        <f t="shared" si="15"/>
        <v>23.99</v>
      </c>
      <c r="J272" s="56" t="s">
        <v>564</v>
      </c>
    </row>
    <row r="273" spans="1:22" s="28" customFormat="1">
      <c r="A273" s="31">
        <f>4/100</f>
        <v>0.04</v>
      </c>
      <c r="C273" s="28" t="s">
        <v>359</v>
      </c>
      <c r="D273" s="28" t="s">
        <v>361</v>
      </c>
      <c r="E273" s="30" t="s">
        <v>364</v>
      </c>
      <c r="F273" s="9" t="s">
        <v>365</v>
      </c>
      <c r="G273" s="29">
        <v>4.4000000000000004</v>
      </c>
      <c r="H273" s="29">
        <f t="shared" si="15"/>
        <v>0.17600000000000002</v>
      </c>
      <c r="J273" s="56" t="s">
        <v>564</v>
      </c>
    </row>
    <row r="274" spans="1:22" s="28" customFormat="1">
      <c r="A274" s="31">
        <f>2/100</f>
        <v>0.02</v>
      </c>
      <c r="C274" s="28" t="s">
        <v>360</v>
      </c>
      <c r="D274" s="28" t="s">
        <v>406</v>
      </c>
      <c r="E274" s="30" t="s">
        <v>362</v>
      </c>
      <c r="F274" s="9" t="s">
        <v>363</v>
      </c>
      <c r="G274" s="29">
        <v>5.6</v>
      </c>
      <c r="H274" s="29">
        <f t="shared" si="15"/>
        <v>0.11199999999999999</v>
      </c>
      <c r="J274" s="56" t="s">
        <v>564</v>
      </c>
    </row>
    <row r="275" spans="1:22" s="28" customFormat="1">
      <c r="A275" s="31">
        <f>4/100</f>
        <v>0.04</v>
      </c>
      <c r="C275" s="28" t="s">
        <v>331</v>
      </c>
      <c r="D275" s="28" t="s">
        <v>407</v>
      </c>
      <c r="E275" s="30" t="s">
        <v>334</v>
      </c>
      <c r="F275" s="28" t="s">
        <v>333</v>
      </c>
      <c r="G275" s="29">
        <v>8.56</v>
      </c>
      <c r="H275" s="29">
        <f t="shared" si="15"/>
        <v>0.34240000000000004</v>
      </c>
      <c r="J275" s="56" t="s">
        <v>564</v>
      </c>
    </row>
    <row r="276" spans="1:22" s="28" customFormat="1">
      <c r="A276" s="13">
        <f>3/100</f>
        <v>0.03</v>
      </c>
      <c r="B276" s="14"/>
      <c r="C276" s="14" t="s">
        <v>92</v>
      </c>
      <c r="D276" s="28" t="s">
        <v>673</v>
      </c>
      <c r="E276" s="14" t="s">
        <v>93</v>
      </c>
      <c r="F276" s="32" t="s">
        <v>94</v>
      </c>
      <c r="G276" s="34">
        <v>6.4</v>
      </c>
      <c r="H276" s="29">
        <f t="shared" si="15"/>
        <v>0.192</v>
      </c>
      <c r="I276" s="14" t="s">
        <v>95</v>
      </c>
      <c r="J276" s="56" t="s">
        <v>564</v>
      </c>
      <c r="K276" s="21"/>
      <c r="L276" s="21"/>
      <c r="M276" s="21"/>
      <c r="N276" s="21"/>
      <c r="O276" s="21"/>
      <c r="P276" s="21"/>
      <c r="Q276" s="21"/>
      <c r="R276" s="21"/>
      <c r="S276" s="21"/>
      <c r="T276" s="21"/>
      <c r="U276" s="21"/>
      <c r="V276" s="21"/>
    </row>
    <row r="277" spans="1:22" s="28" customFormat="1">
      <c r="A277" s="31">
        <f>4/100</f>
        <v>0.04</v>
      </c>
      <c r="C277" s="28" t="s">
        <v>552</v>
      </c>
      <c r="D277" s="28" t="s">
        <v>677</v>
      </c>
      <c r="E277" s="30" t="s">
        <v>550</v>
      </c>
      <c r="F277" s="28" t="s">
        <v>551</v>
      </c>
      <c r="G277" s="29">
        <v>12.3</v>
      </c>
      <c r="H277" s="29">
        <f>G277*A277</f>
        <v>0.49200000000000005</v>
      </c>
      <c r="J277" s="56" t="s">
        <v>564</v>
      </c>
      <c r="K277" s="21"/>
      <c r="L277" s="21"/>
      <c r="M277" s="21"/>
      <c r="N277" s="21"/>
      <c r="O277" s="21"/>
      <c r="P277" s="21"/>
      <c r="Q277" s="21"/>
      <c r="R277" s="21"/>
      <c r="S277" s="21"/>
      <c r="T277" s="21"/>
      <c r="U277" s="21"/>
      <c r="V277" s="21"/>
    </row>
    <row r="278" spans="1:22" s="28" customFormat="1">
      <c r="A278" s="31">
        <v>3</v>
      </c>
      <c r="C278" s="28" t="s">
        <v>233</v>
      </c>
      <c r="D278" s="28" t="s">
        <v>234</v>
      </c>
      <c r="E278" s="24" t="s">
        <v>232</v>
      </c>
      <c r="F278" s="51" t="s">
        <v>231</v>
      </c>
      <c r="G278" s="37">
        <v>6.57</v>
      </c>
      <c r="H278" s="37">
        <f t="shared" si="15"/>
        <v>19.71</v>
      </c>
      <c r="J278" s="56" t="s">
        <v>564</v>
      </c>
    </row>
    <row r="279" spans="1:22" s="28" customFormat="1">
      <c r="A279" s="31">
        <v>1</v>
      </c>
      <c r="C279" s="28" t="s">
        <v>263</v>
      </c>
      <c r="D279" s="28" t="s">
        <v>266</v>
      </c>
      <c r="E279" s="30" t="s">
        <v>264</v>
      </c>
      <c r="F279" s="28" t="s">
        <v>265</v>
      </c>
      <c r="G279" s="29">
        <v>4.95</v>
      </c>
      <c r="H279" s="29">
        <f t="shared" si="15"/>
        <v>4.95</v>
      </c>
      <c r="J279" s="56" t="s">
        <v>564</v>
      </c>
    </row>
    <row r="280" spans="1:22" s="28" customFormat="1">
      <c r="A280" s="31">
        <v>1</v>
      </c>
      <c r="C280" s="28" t="s">
        <v>655</v>
      </c>
      <c r="D280" s="28" t="s">
        <v>292</v>
      </c>
      <c r="E280" s="30" t="s">
        <v>656</v>
      </c>
      <c r="F280" s="9">
        <v>2167605</v>
      </c>
      <c r="G280" s="29">
        <v>9.9499999999999993</v>
      </c>
      <c r="H280" s="29">
        <f t="shared" si="15"/>
        <v>9.9499999999999993</v>
      </c>
      <c r="J280" s="56" t="s">
        <v>564</v>
      </c>
    </row>
    <row r="281" spans="1:22" s="28" customFormat="1">
      <c r="A281" s="31">
        <v>1</v>
      </c>
      <c r="C281" s="28" t="s">
        <v>287</v>
      </c>
      <c r="D281" s="28" t="s">
        <v>290</v>
      </c>
      <c r="E281" s="30" t="s">
        <v>288</v>
      </c>
      <c r="F281" s="28" t="s">
        <v>289</v>
      </c>
      <c r="G281" s="29">
        <v>7.32</v>
      </c>
      <c r="H281" s="29">
        <f t="shared" si="15"/>
        <v>7.32</v>
      </c>
      <c r="J281" s="56" t="s">
        <v>564</v>
      </c>
    </row>
    <row r="282" spans="1:22" s="28" customFormat="1">
      <c r="A282" s="31">
        <v>16</v>
      </c>
      <c r="C282" s="28" t="s">
        <v>273</v>
      </c>
      <c r="D282" s="28" t="s">
        <v>290</v>
      </c>
      <c r="E282" s="30" t="s">
        <v>275</v>
      </c>
      <c r="F282" s="28" t="s">
        <v>281</v>
      </c>
      <c r="G282" s="29">
        <v>0.16</v>
      </c>
      <c r="H282" s="29">
        <f t="shared" si="15"/>
        <v>2.56</v>
      </c>
      <c r="I282" s="28" t="s">
        <v>485</v>
      </c>
      <c r="J282" s="56" t="s">
        <v>564</v>
      </c>
    </row>
    <row r="283" spans="1:22" s="28" customFormat="1">
      <c r="A283" s="31">
        <v>1</v>
      </c>
      <c r="C283" s="28" t="s">
        <v>671</v>
      </c>
      <c r="D283" s="28" t="s">
        <v>670</v>
      </c>
      <c r="E283" s="30" t="s">
        <v>674</v>
      </c>
      <c r="F283" s="28" t="s">
        <v>672</v>
      </c>
      <c r="G283" s="29">
        <v>2.98</v>
      </c>
      <c r="H283" s="29">
        <f t="shared" si="15"/>
        <v>2.98</v>
      </c>
      <c r="J283" s="56" t="s">
        <v>564</v>
      </c>
    </row>
    <row r="284" spans="1:22" s="28" customFormat="1">
      <c r="A284" s="31">
        <v>1</v>
      </c>
      <c r="C284" s="28" t="s">
        <v>409</v>
      </c>
      <c r="D284" s="28" t="s">
        <v>235</v>
      </c>
      <c r="E284" s="33" t="s">
        <v>609</v>
      </c>
      <c r="F284" s="49" t="s">
        <v>408</v>
      </c>
      <c r="G284" s="12">
        <v>0</v>
      </c>
      <c r="H284" s="12">
        <f>G284*A284</f>
        <v>0</v>
      </c>
      <c r="I284" s="50" t="s">
        <v>413</v>
      </c>
      <c r="J284" s="56" t="s">
        <v>564</v>
      </c>
    </row>
    <row r="285" spans="1:22" s="28" customFormat="1">
      <c r="A285" s="31">
        <v>1</v>
      </c>
      <c r="C285" s="28" t="s">
        <v>410</v>
      </c>
      <c r="D285" s="28" t="s">
        <v>411</v>
      </c>
      <c r="E285" s="33" t="s">
        <v>405</v>
      </c>
      <c r="F285" s="49" t="s">
        <v>412</v>
      </c>
      <c r="G285" s="12">
        <v>0</v>
      </c>
      <c r="H285" s="12">
        <f>G285*A285</f>
        <v>0</v>
      </c>
      <c r="I285" s="50" t="s">
        <v>413</v>
      </c>
      <c r="J285" s="56" t="s">
        <v>564</v>
      </c>
    </row>
    <row r="286" spans="1:22" s="28" customFormat="1">
      <c r="A286" s="31">
        <v>1</v>
      </c>
      <c r="C286" s="28" t="s">
        <v>745</v>
      </c>
      <c r="D286" s="28" t="s">
        <v>404</v>
      </c>
      <c r="E286" s="33" t="s">
        <v>609</v>
      </c>
      <c r="F286" s="49" t="s">
        <v>750</v>
      </c>
      <c r="G286" s="12">
        <v>0</v>
      </c>
      <c r="H286" s="12">
        <f>G286*A286</f>
        <v>0</v>
      </c>
      <c r="I286" s="50" t="s">
        <v>413</v>
      </c>
      <c r="J286" s="56" t="s">
        <v>564</v>
      </c>
    </row>
    <row r="287" spans="1:22" s="28" customFormat="1">
      <c r="A287" s="31">
        <v>1</v>
      </c>
      <c r="C287" s="28" t="s">
        <v>846</v>
      </c>
      <c r="D287" s="28" t="s">
        <v>813</v>
      </c>
      <c r="E287" s="33" t="s">
        <v>812</v>
      </c>
      <c r="F287" s="49" t="s">
        <v>847</v>
      </c>
      <c r="G287" s="12"/>
      <c r="H287" s="12"/>
      <c r="I287" s="50"/>
      <c r="J287" s="56"/>
    </row>
    <row r="288" spans="1:22" s="28" customFormat="1">
      <c r="A288" s="31"/>
      <c r="E288" s="30"/>
      <c r="F288" s="9"/>
      <c r="G288" s="29"/>
      <c r="H288" s="29"/>
    </row>
    <row r="289" spans="1:22" s="28" customFormat="1" ht="15.75" customHeight="1">
      <c r="A289" s="31"/>
    </row>
    <row r="290" spans="1:22" s="28" customFormat="1">
      <c r="A290" s="31"/>
      <c r="F290" s="28" t="s">
        <v>65</v>
      </c>
      <c r="G290" s="29"/>
      <c r="H290" s="29">
        <f>SUM(H270:H286)</f>
        <v>196.96439999999996</v>
      </c>
    </row>
    <row r="291" spans="1:22" ht="27.75" customHeight="1">
      <c r="A291" s="31"/>
      <c r="B291" s="28"/>
      <c r="C291" s="28"/>
      <c r="D291" s="28"/>
      <c r="E291" s="28"/>
      <c r="F291" s="2"/>
      <c r="G291" s="29"/>
      <c r="H291" s="29"/>
      <c r="I291" s="28"/>
      <c r="J291" s="28"/>
    </row>
    <row r="292" spans="1:22">
      <c r="A292" s="31"/>
      <c r="B292" s="6" t="s">
        <v>790</v>
      </c>
      <c r="C292" s="6"/>
      <c r="D292" s="6"/>
      <c r="E292" s="6"/>
      <c r="F292" s="6"/>
      <c r="G292" s="6"/>
      <c r="H292" s="6"/>
      <c r="I292" s="28"/>
      <c r="J292" s="28"/>
    </row>
    <row r="293" spans="1:22" s="28" customFormat="1">
      <c r="A293" s="31">
        <v>4</v>
      </c>
      <c r="C293" s="28" t="s">
        <v>769</v>
      </c>
      <c r="D293" s="28" t="s">
        <v>170</v>
      </c>
      <c r="E293" s="30" t="s">
        <v>767</v>
      </c>
      <c r="F293" s="9" t="s">
        <v>768</v>
      </c>
      <c r="G293" s="29">
        <v>6.8</v>
      </c>
      <c r="H293" s="29">
        <f t="shared" ref="H293" si="16">G293*A293</f>
        <v>27.2</v>
      </c>
      <c r="I293" s="28" t="s">
        <v>763</v>
      </c>
      <c r="J293" s="56" t="s">
        <v>564</v>
      </c>
    </row>
    <row r="294" spans="1:22" s="28" customFormat="1">
      <c r="A294" s="31">
        <v>4</v>
      </c>
      <c r="C294" s="28" t="s">
        <v>741</v>
      </c>
      <c r="D294" s="28" t="s">
        <v>742</v>
      </c>
      <c r="E294" s="30" t="s">
        <v>743</v>
      </c>
      <c r="F294" s="9">
        <v>97777005</v>
      </c>
      <c r="G294" s="29">
        <v>115</v>
      </c>
      <c r="H294" s="29">
        <f t="shared" ref="H294:H306" si="17">G294*A294</f>
        <v>460</v>
      </c>
      <c r="I294" s="28" t="s">
        <v>744</v>
      </c>
      <c r="J294" s="56" t="s">
        <v>564</v>
      </c>
    </row>
    <row r="295" spans="1:22" s="28" customFormat="1">
      <c r="A295" s="31">
        <v>4</v>
      </c>
      <c r="C295" s="28" t="s">
        <v>710</v>
      </c>
      <c r="D295" s="28" t="s">
        <v>788</v>
      </c>
      <c r="E295" s="30" t="s">
        <v>786</v>
      </c>
      <c r="F295" s="9" t="s">
        <v>787</v>
      </c>
      <c r="G295" s="29">
        <v>23.99</v>
      </c>
      <c r="H295" s="29">
        <f t="shared" si="17"/>
        <v>95.96</v>
      </c>
      <c r="J295" s="56" t="s">
        <v>564</v>
      </c>
    </row>
    <row r="296" spans="1:22">
      <c r="A296" s="31">
        <f>16/100</f>
        <v>0.16</v>
      </c>
      <c r="B296" s="28"/>
      <c r="C296" s="28" t="s">
        <v>359</v>
      </c>
      <c r="D296" s="28" t="s">
        <v>361</v>
      </c>
      <c r="E296" s="30" t="s">
        <v>364</v>
      </c>
      <c r="F296" s="9" t="s">
        <v>365</v>
      </c>
      <c r="G296" s="29">
        <v>4.4000000000000004</v>
      </c>
      <c r="H296" s="29">
        <f t="shared" si="17"/>
        <v>0.70400000000000007</v>
      </c>
      <c r="I296" s="28"/>
      <c r="J296" s="56" t="s">
        <v>564</v>
      </c>
    </row>
    <row r="297" spans="1:22">
      <c r="A297" s="31">
        <f>8/100</f>
        <v>0.08</v>
      </c>
      <c r="B297" s="28"/>
      <c r="C297" s="28" t="s">
        <v>360</v>
      </c>
      <c r="D297" s="28" t="s">
        <v>406</v>
      </c>
      <c r="E297" s="30" t="s">
        <v>362</v>
      </c>
      <c r="F297" s="9" t="s">
        <v>363</v>
      </c>
      <c r="G297" s="29">
        <v>5.6</v>
      </c>
      <c r="H297" s="29">
        <f t="shared" si="17"/>
        <v>0.44799999999999995</v>
      </c>
      <c r="I297" s="28"/>
      <c r="J297" s="56" t="s">
        <v>564</v>
      </c>
    </row>
    <row r="298" spans="1:22" ht="15" customHeight="1">
      <c r="A298" s="31">
        <f>8/100</f>
        <v>0.08</v>
      </c>
      <c r="B298" s="28"/>
      <c r="C298" s="28" t="s">
        <v>331</v>
      </c>
      <c r="D298" s="28" t="s">
        <v>407</v>
      </c>
      <c r="E298" s="30" t="s">
        <v>334</v>
      </c>
      <c r="F298" s="28" t="s">
        <v>333</v>
      </c>
      <c r="G298" s="29">
        <v>8.56</v>
      </c>
      <c r="H298" s="29">
        <f t="shared" si="17"/>
        <v>0.68480000000000008</v>
      </c>
      <c r="I298" s="28"/>
      <c r="J298" s="56" t="s">
        <v>564</v>
      </c>
    </row>
    <row r="299" spans="1:22" s="28" customFormat="1">
      <c r="A299" s="13">
        <f>3/100</f>
        <v>0.03</v>
      </c>
      <c r="B299" s="14"/>
      <c r="C299" s="14" t="s">
        <v>92</v>
      </c>
      <c r="D299" s="28" t="s">
        <v>673</v>
      </c>
      <c r="E299" s="14" t="s">
        <v>93</v>
      </c>
      <c r="F299" s="32" t="s">
        <v>94</v>
      </c>
      <c r="G299" s="34">
        <v>6.4</v>
      </c>
      <c r="H299" s="29">
        <f t="shared" si="17"/>
        <v>0.192</v>
      </c>
      <c r="I299" s="14" t="s">
        <v>95</v>
      </c>
      <c r="J299" s="56" t="s">
        <v>564</v>
      </c>
      <c r="K299" s="21"/>
      <c r="L299" s="21"/>
      <c r="M299" s="21"/>
      <c r="N299" s="21"/>
      <c r="O299" s="21"/>
      <c r="P299" s="21"/>
      <c r="Q299" s="21"/>
      <c r="R299" s="21"/>
      <c r="S299" s="21"/>
      <c r="T299" s="21"/>
      <c r="U299" s="21"/>
      <c r="V299" s="21"/>
    </row>
    <row r="300" spans="1:22" s="28" customFormat="1">
      <c r="A300" s="31">
        <f>16/100</f>
        <v>0.16</v>
      </c>
      <c r="C300" s="28" t="s">
        <v>552</v>
      </c>
      <c r="D300" s="28" t="s">
        <v>677</v>
      </c>
      <c r="E300" s="30" t="s">
        <v>550</v>
      </c>
      <c r="F300" s="28" t="s">
        <v>551</v>
      </c>
      <c r="G300" s="29">
        <v>12.3</v>
      </c>
      <c r="H300" s="29">
        <f>G300*A300</f>
        <v>1.9680000000000002</v>
      </c>
      <c r="J300" s="56" t="s">
        <v>564</v>
      </c>
      <c r="K300" s="21"/>
      <c r="L300" s="21"/>
      <c r="M300" s="21"/>
      <c r="N300" s="21"/>
      <c r="O300" s="21"/>
      <c r="P300" s="21"/>
      <c r="Q300" s="21"/>
      <c r="R300" s="21"/>
      <c r="S300" s="21"/>
      <c r="T300" s="21"/>
      <c r="U300" s="21"/>
      <c r="V300" s="21"/>
    </row>
    <row r="301" spans="1:22">
      <c r="A301" s="31">
        <v>3</v>
      </c>
      <c r="B301" s="28"/>
      <c r="C301" s="28" t="s">
        <v>233</v>
      </c>
      <c r="D301" s="28" t="s">
        <v>234</v>
      </c>
      <c r="E301" s="2" t="s">
        <v>232</v>
      </c>
      <c r="F301" s="51" t="s">
        <v>231</v>
      </c>
      <c r="G301" s="37">
        <v>6.57</v>
      </c>
      <c r="H301" s="37">
        <f t="shared" si="17"/>
        <v>19.71</v>
      </c>
      <c r="I301" s="28"/>
      <c r="J301" s="56" t="s">
        <v>564</v>
      </c>
    </row>
    <row r="302" spans="1:22">
      <c r="A302" s="31">
        <v>4</v>
      </c>
      <c r="B302" s="28"/>
      <c r="C302" s="28" t="s">
        <v>263</v>
      </c>
      <c r="D302" s="28" t="s">
        <v>266</v>
      </c>
      <c r="E302" s="30" t="s">
        <v>264</v>
      </c>
      <c r="F302" s="28" t="s">
        <v>265</v>
      </c>
      <c r="G302" s="29">
        <v>4.95</v>
      </c>
      <c r="H302" s="29">
        <f t="shared" si="17"/>
        <v>19.8</v>
      </c>
      <c r="I302" s="28"/>
      <c r="J302" s="56" t="s">
        <v>564</v>
      </c>
    </row>
    <row r="303" spans="1:22">
      <c r="A303" s="31">
        <v>4</v>
      </c>
      <c r="B303" s="28"/>
      <c r="C303" s="28" t="s">
        <v>655</v>
      </c>
      <c r="D303" s="28" t="s">
        <v>292</v>
      </c>
      <c r="E303" s="30" t="s">
        <v>656</v>
      </c>
      <c r="F303" s="9">
        <v>2167605</v>
      </c>
      <c r="G303" s="29">
        <v>9.9499999999999993</v>
      </c>
      <c r="H303" s="29">
        <f t="shared" si="17"/>
        <v>39.799999999999997</v>
      </c>
      <c r="I303" s="28"/>
      <c r="J303" s="56" t="s">
        <v>564</v>
      </c>
    </row>
    <row r="304" spans="1:22">
      <c r="A304" s="31">
        <v>2</v>
      </c>
      <c r="B304" s="28"/>
      <c r="C304" s="28" t="s">
        <v>287</v>
      </c>
      <c r="D304" s="28" t="s">
        <v>290</v>
      </c>
      <c r="E304" s="30" t="s">
        <v>288</v>
      </c>
      <c r="F304" s="28" t="s">
        <v>289</v>
      </c>
      <c r="G304" s="29">
        <v>7.32</v>
      </c>
      <c r="H304" s="29">
        <f t="shared" si="17"/>
        <v>14.64</v>
      </c>
      <c r="I304" s="28"/>
      <c r="J304" s="56" t="s">
        <v>564</v>
      </c>
    </row>
    <row r="305" spans="1:10">
      <c r="A305" s="31">
        <v>59</v>
      </c>
      <c r="B305" s="28"/>
      <c r="C305" s="28" t="s">
        <v>273</v>
      </c>
      <c r="D305" s="28" t="s">
        <v>290</v>
      </c>
      <c r="E305" s="30" t="s">
        <v>275</v>
      </c>
      <c r="F305" s="28" t="s">
        <v>281</v>
      </c>
      <c r="G305" s="29">
        <v>0.16</v>
      </c>
      <c r="H305" s="29">
        <f t="shared" si="17"/>
        <v>9.44</v>
      </c>
      <c r="I305" s="28" t="s">
        <v>485</v>
      </c>
      <c r="J305" s="56" t="s">
        <v>564</v>
      </c>
    </row>
    <row r="306" spans="1:10" s="28" customFormat="1">
      <c r="A306" s="31">
        <v>1</v>
      </c>
      <c r="C306" s="28" t="s">
        <v>671</v>
      </c>
      <c r="D306" s="28" t="s">
        <v>670</v>
      </c>
      <c r="E306" s="30" t="s">
        <v>674</v>
      </c>
      <c r="F306" s="28" t="s">
        <v>672</v>
      </c>
      <c r="G306" s="29">
        <v>2.98</v>
      </c>
      <c r="H306" s="29">
        <f t="shared" si="17"/>
        <v>2.98</v>
      </c>
      <c r="J306" s="56" t="s">
        <v>564</v>
      </c>
    </row>
    <row r="307" spans="1:10">
      <c r="A307" s="31">
        <v>1</v>
      </c>
      <c r="B307" s="28"/>
      <c r="C307" s="28" t="s">
        <v>748</v>
      </c>
      <c r="D307" s="28" t="s">
        <v>235</v>
      </c>
      <c r="E307" s="33" t="s">
        <v>609</v>
      </c>
      <c r="F307" s="49" t="s">
        <v>749</v>
      </c>
      <c r="G307" s="12">
        <v>47.57</v>
      </c>
      <c r="H307" s="12">
        <f>G307*A307</f>
        <v>47.57</v>
      </c>
      <c r="I307" s="50" t="s">
        <v>413</v>
      </c>
      <c r="J307" s="56" t="s">
        <v>564</v>
      </c>
    </row>
    <row r="308" spans="1:10" s="28" customFormat="1">
      <c r="A308" s="31">
        <v>4</v>
      </c>
      <c r="C308" s="28" t="s">
        <v>747</v>
      </c>
      <c r="D308" s="28" t="s">
        <v>404</v>
      </c>
      <c r="E308" s="33" t="s">
        <v>609</v>
      </c>
      <c r="F308" s="49" t="s">
        <v>746</v>
      </c>
      <c r="G308" s="12">
        <v>0</v>
      </c>
      <c r="H308" s="12">
        <f>G308*A308</f>
        <v>0</v>
      </c>
      <c r="I308" s="50" t="s">
        <v>413</v>
      </c>
      <c r="J308" s="56" t="s">
        <v>564</v>
      </c>
    </row>
    <row r="309" spans="1:10" s="28" customFormat="1">
      <c r="A309" s="31">
        <v>4</v>
      </c>
      <c r="C309" s="28" t="s">
        <v>848</v>
      </c>
      <c r="D309" s="28" t="s">
        <v>813</v>
      </c>
      <c r="E309" s="33" t="s">
        <v>812</v>
      </c>
      <c r="F309" s="49" t="s">
        <v>847</v>
      </c>
      <c r="G309" s="12"/>
      <c r="H309" s="12"/>
      <c r="I309" s="50"/>
      <c r="J309" s="56"/>
    </row>
    <row r="310" spans="1:10" s="28" customFormat="1">
      <c r="A310" s="31"/>
      <c r="E310" s="2"/>
      <c r="F310" s="51"/>
      <c r="G310" s="37"/>
      <c r="H310" s="37"/>
      <c r="I310" s="57"/>
    </row>
    <row r="311" spans="1:10">
      <c r="A311" s="4"/>
      <c r="B311" s="2"/>
      <c r="C311" s="2"/>
      <c r="D311" s="2"/>
      <c r="E311" s="2"/>
      <c r="F311" s="2" t="s">
        <v>65</v>
      </c>
      <c r="G311" s="37"/>
      <c r="H311" s="37">
        <f>SUM(H293:H308)</f>
        <v>741.09679999999992</v>
      </c>
      <c r="I311" s="28"/>
    </row>
    <row r="312" spans="1:10" s="28" customFormat="1" ht="25.5" customHeight="1">
      <c r="A312" s="31"/>
      <c r="B312"/>
      <c r="C312"/>
      <c r="D312"/>
      <c r="E312"/>
      <c r="F312"/>
      <c r="G312"/>
      <c r="H312"/>
      <c r="I312"/>
    </row>
    <row r="313" spans="1:10" s="28" customFormat="1">
      <c r="A313" s="31"/>
      <c r="B313" s="43" t="s">
        <v>384</v>
      </c>
      <c r="C313" s="43"/>
      <c r="D313" s="43"/>
      <c r="E313" s="43"/>
      <c r="F313" s="43"/>
      <c r="G313" s="43"/>
      <c r="H313" s="43"/>
      <c r="I313"/>
    </row>
    <row r="314" spans="1:10" s="28" customFormat="1">
      <c r="A314" s="31"/>
      <c r="B314"/>
      <c r="C314" s="28" t="s">
        <v>160</v>
      </c>
      <c r="D314"/>
      <c r="E314"/>
      <c r="F314"/>
      <c r="G314" s="42"/>
      <c r="H314" s="29">
        <v>189</v>
      </c>
      <c r="I314" s="28" t="s">
        <v>162</v>
      </c>
    </row>
    <row r="315" spans="1:10" s="28" customFormat="1">
      <c r="A315" s="31"/>
      <c r="B315"/>
      <c r="C315" s="28" t="s">
        <v>161</v>
      </c>
      <c r="D315"/>
      <c r="E315"/>
      <c r="F315"/>
      <c r="G315" s="42"/>
      <c r="H315" s="29">
        <v>50</v>
      </c>
      <c r="I315" s="28" t="s">
        <v>162</v>
      </c>
    </row>
    <row r="316" spans="1:10" s="28" customFormat="1">
      <c r="A316" s="31"/>
      <c r="B316"/>
      <c r="C316" s="28" t="s">
        <v>240</v>
      </c>
      <c r="D316"/>
      <c r="E316"/>
      <c r="F316"/>
      <c r="G316"/>
      <c r="H316" s="29">
        <v>13.23</v>
      </c>
      <c r="I316"/>
    </row>
    <row r="317" spans="1:10">
      <c r="A317" s="31"/>
      <c r="B317" s="28"/>
      <c r="C317" s="28" t="s">
        <v>241</v>
      </c>
      <c r="D317" s="28"/>
      <c r="E317" s="28"/>
      <c r="F317" s="28"/>
      <c r="G317" s="28"/>
      <c r="H317" s="29">
        <v>14.73</v>
      </c>
      <c r="I317" s="28"/>
    </row>
    <row r="318" spans="1:10">
      <c r="A318" s="31"/>
      <c r="B318" s="28"/>
      <c r="C318" s="28" t="s">
        <v>249</v>
      </c>
      <c r="D318" s="28"/>
      <c r="E318" s="28"/>
      <c r="F318" s="28"/>
      <c r="G318" s="28"/>
      <c r="H318" s="29">
        <v>36.82</v>
      </c>
      <c r="I318" s="28"/>
    </row>
    <row r="319" spans="1:10">
      <c r="A319" s="31"/>
      <c r="B319" s="28"/>
      <c r="C319" s="28" t="s">
        <v>383</v>
      </c>
      <c r="D319" s="28"/>
      <c r="E319" s="28"/>
      <c r="F319" s="28"/>
      <c r="G319" s="28"/>
      <c r="H319" s="29">
        <v>54</v>
      </c>
      <c r="I319" s="28"/>
    </row>
    <row r="320" spans="1:10">
      <c r="A320" s="31"/>
    </row>
    <row r="321" spans="1:9">
      <c r="F321" s="28" t="s">
        <v>163</v>
      </c>
      <c r="G321" s="29"/>
      <c r="H321" s="29">
        <f>SUM(H314:H319)</f>
        <v>357.78</v>
      </c>
    </row>
    <row r="324" spans="1:9">
      <c r="B324" s="43" t="s">
        <v>499</v>
      </c>
      <c r="C324" s="43"/>
      <c r="D324" s="43"/>
      <c r="E324" s="43"/>
      <c r="F324" s="43"/>
      <c r="G324" s="43"/>
      <c r="H324" s="43"/>
    </row>
    <row r="325" spans="1:9">
      <c r="B325" s="28"/>
      <c r="C325" s="28" t="s">
        <v>500</v>
      </c>
      <c r="D325" s="28" t="s">
        <v>502</v>
      </c>
      <c r="E325" s="30" t="s">
        <v>501</v>
      </c>
      <c r="F325" s="28"/>
      <c r="G325" s="42"/>
      <c r="H325" s="29">
        <v>7.68</v>
      </c>
      <c r="I325" s="28" t="s">
        <v>503</v>
      </c>
    </row>
    <row r="326" spans="1:9">
      <c r="A326" s="28"/>
      <c r="B326" s="28"/>
      <c r="C326" s="28" t="s">
        <v>570</v>
      </c>
      <c r="D326" s="28" t="s">
        <v>571</v>
      </c>
      <c r="E326" s="28" t="s">
        <v>572</v>
      </c>
      <c r="F326" s="28" t="s">
        <v>573</v>
      </c>
      <c r="G326" s="28"/>
      <c r="H326" s="29">
        <v>22.68</v>
      </c>
      <c r="I326" s="28"/>
    </row>
    <row r="327" spans="1:9" s="28" customFormat="1">
      <c r="A327" s="9">
        <v>1</v>
      </c>
      <c r="C327" s="28" t="s">
        <v>658</v>
      </c>
      <c r="D327" s="28" t="s">
        <v>659</v>
      </c>
      <c r="E327" s="28" t="s">
        <v>657</v>
      </c>
      <c r="F327" s="28" t="s">
        <v>660</v>
      </c>
      <c r="H327" s="29">
        <v>12</v>
      </c>
    </row>
    <row r="328" spans="1:9">
      <c r="B328" s="28"/>
      <c r="C328" s="28" t="s">
        <v>574</v>
      </c>
      <c r="D328" s="28" t="s">
        <v>575</v>
      </c>
      <c r="E328" s="28" t="s">
        <v>577</v>
      </c>
      <c r="F328" s="28" t="s">
        <v>576</v>
      </c>
      <c r="G328" s="28"/>
      <c r="H328" s="29">
        <v>0.94</v>
      </c>
    </row>
    <row r="329" spans="1:9">
      <c r="A329" s="28"/>
      <c r="B329" s="28"/>
      <c r="C329" s="28" t="s">
        <v>580</v>
      </c>
      <c r="D329" s="28" t="s">
        <v>575</v>
      </c>
      <c r="E329" s="28" t="s">
        <v>578</v>
      </c>
      <c r="F329" s="28" t="s">
        <v>579</v>
      </c>
      <c r="G329" s="28"/>
      <c r="H329" s="29">
        <v>0.94</v>
      </c>
      <c r="I329" s="28"/>
    </row>
    <row r="330" spans="1:9">
      <c r="A330" s="28"/>
      <c r="B330" s="28"/>
      <c r="C330" s="28" t="s">
        <v>583</v>
      </c>
      <c r="D330" s="28" t="s">
        <v>575</v>
      </c>
      <c r="E330" s="28" t="s">
        <v>582</v>
      </c>
      <c r="F330" s="28" t="s">
        <v>581</v>
      </c>
      <c r="G330" s="28"/>
      <c r="H330" s="29">
        <v>0.97</v>
      </c>
      <c r="I330" s="28"/>
    </row>
    <row r="331" spans="1:9">
      <c r="A331" s="28"/>
      <c r="B331" s="28"/>
      <c r="C331" s="28" t="s">
        <v>586</v>
      </c>
      <c r="D331" s="28" t="s">
        <v>575</v>
      </c>
      <c r="E331" s="28" t="s">
        <v>585</v>
      </c>
      <c r="F331" s="28" t="s">
        <v>584</v>
      </c>
      <c r="G331" s="28"/>
      <c r="H331" s="29">
        <v>1.1100000000000001</v>
      </c>
      <c r="I331" s="28"/>
    </row>
    <row r="332" spans="1:9">
      <c r="A332" s="28"/>
      <c r="B332" s="28"/>
      <c r="C332" s="28" t="s">
        <v>587</v>
      </c>
      <c r="D332" s="28" t="s">
        <v>575</v>
      </c>
      <c r="E332" s="28" t="s">
        <v>590</v>
      </c>
      <c r="F332" s="28" t="s">
        <v>589</v>
      </c>
      <c r="G332" s="28"/>
      <c r="H332" s="29">
        <v>1.2</v>
      </c>
      <c r="I332" s="28"/>
    </row>
    <row r="333" spans="1:9">
      <c r="A333" s="28"/>
      <c r="B333" s="28"/>
      <c r="C333" s="28" t="s">
        <v>588</v>
      </c>
      <c r="D333" s="28" t="s">
        <v>575</v>
      </c>
      <c r="E333" s="28" t="s">
        <v>592</v>
      </c>
      <c r="F333" s="28" t="s">
        <v>591</v>
      </c>
      <c r="G333" s="28"/>
      <c r="H333" s="29">
        <v>1.51</v>
      </c>
      <c r="I333" s="28"/>
    </row>
    <row r="334" spans="1:9">
      <c r="B334" s="28"/>
      <c r="C334" s="28"/>
      <c r="D334" s="28"/>
      <c r="E334" s="28"/>
      <c r="F334" s="28"/>
      <c r="G334" s="28"/>
      <c r="H334" s="28"/>
    </row>
    <row r="335" spans="1:9">
      <c r="B335" s="28"/>
      <c r="C335" s="28"/>
      <c r="D335" s="28"/>
      <c r="E335" s="28"/>
      <c r="F335" s="28" t="s">
        <v>163</v>
      </c>
      <c r="G335" s="29"/>
      <c r="H335" s="29">
        <f>SUM(H325:H333)</f>
        <v>49.029999999999994</v>
      </c>
    </row>
  </sheetData>
  <hyperlinks>
    <hyperlink ref="E10" r:id="rId1"/>
    <hyperlink ref="E11" r:id="rId2"/>
    <hyperlink ref="E13" r:id="rId3"/>
    <hyperlink ref="E17" r:id="rId4"/>
    <hyperlink ref="E12" r:id="rId5"/>
    <hyperlink ref="E14" r:id="rId6"/>
    <hyperlink ref="E16" r:id="rId7"/>
    <hyperlink ref="E20" r:id="rId8"/>
    <hyperlink ref="E50" r:id="rId9" display="https://www.roton.com/product/trapezoidal-plastic-flange-nut-right-92022/"/>
    <hyperlink ref="E40" r:id="rId10"/>
    <hyperlink ref="E47" r:id="rId11"/>
    <hyperlink ref="E67" r:id="rId12"/>
    <hyperlink ref="E68" r:id="rId13"/>
    <hyperlink ref="E69" r:id="rId14"/>
    <hyperlink ref="E72" r:id="rId15"/>
    <hyperlink ref="E19" r:id="rId16"/>
    <hyperlink ref="E162" r:id="rId17"/>
    <hyperlink ref="E75" r:id="rId18"/>
    <hyperlink ref="E74" r:id="rId19"/>
    <hyperlink ref="E123" r:id="rId20"/>
    <hyperlink ref="E131" r:id="rId21"/>
    <hyperlink ref="E136" r:id="rId22"/>
    <hyperlink ref="E77" r:id="rId23"/>
    <hyperlink ref="E132" r:id="rId24"/>
    <hyperlink ref="E137" r:id="rId25"/>
    <hyperlink ref="E141" r:id="rId26"/>
    <hyperlink ref="E182" r:id="rId27"/>
    <hyperlink ref="E70" r:id="rId28"/>
    <hyperlink ref="E245" r:id="rId29"/>
    <hyperlink ref="E225" r:id="rId30"/>
    <hyperlink ref="E222" r:id="rId31"/>
    <hyperlink ref="E221" r:id="rId32"/>
    <hyperlink ref="E223" r:id="rId33"/>
    <hyperlink ref="E281" r:id="rId34"/>
    <hyperlink ref="E282" r:id="rId35"/>
    <hyperlink ref="E220" r:id="rId36"/>
    <hyperlink ref="E203" r:id="rId37"/>
    <hyperlink ref="E199" r:id="rId38"/>
    <hyperlink ref="E217" r:id="rId39"/>
    <hyperlink ref="E185" r:id="rId40"/>
    <hyperlink ref="E76" r:id="rId41"/>
    <hyperlink ref="E214" r:id="rId42"/>
    <hyperlink ref="E202" r:id="rId43"/>
    <hyperlink ref="E66" r:id="rId44"/>
    <hyperlink ref="E275" r:id="rId45"/>
    <hyperlink ref="E65" r:id="rId46"/>
    <hyperlink ref="E246" r:id="rId47"/>
    <hyperlink ref="E254" r:id="rId48"/>
    <hyperlink ref="E255" r:id="rId49"/>
    <hyperlink ref="E212" r:id="rId50"/>
    <hyperlink ref="E211" r:id="rId51"/>
    <hyperlink ref="E215" r:id="rId52"/>
    <hyperlink ref="E325" r:id="rId53"/>
    <hyperlink ref="E178" r:id="rId54"/>
    <hyperlink ref="E177" r:id="rId55"/>
    <hyperlink ref="E209" r:id="rId56"/>
    <hyperlink ref="E204" r:id="rId57"/>
    <hyperlink ref="E206" r:id="rId58"/>
    <hyperlink ref="E207" r:id="rId59"/>
    <hyperlink ref="E205" r:id="rId60"/>
    <hyperlink ref="E196" r:id="rId61"/>
    <hyperlink ref="E81" r:id="rId62" display="https://www.lowes.com/pd/Frost-King-2-Pack-17-ft-White-Rubber-Foam-Window-Weatherstrip/3032580"/>
    <hyperlink ref="E138" r:id="rId63"/>
    <hyperlink ref="E139" r:id="rId64"/>
    <hyperlink ref="E140" r:id="rId65"/>
    <hyperlink ref="E134" r:id="rId66" display="https://www.aliexpress.com/item/1Pcs-Ultimaker2-DIY-20-Teeth-GT2-Timing-Driving-Pulley-Bore-5mm-for-6mm-Wide-belt-2GT/32667132954.html"/>
    <hyperlink ref="E126" r:id="rId67"/>
    <hyperlink ref="E130" r:id="rId68"/>
    <hyperlink ref="E164" r:id="rId69"/>
    <hyperlink ref="E280" r:id="rId70"/>
    <hyperlink ref="E304" r:id="rId71"/>
    <hyperlink ref="E305" r:id="rId72"/>
    <hyperlink ref="E298" r:id="rId73"/>
    <hyperlink ref="E303" r:id="rId74"/>
    <hyperlink ref="E117" r:id="rId75"/>
    <hyperlink ref="E129" r:id="rId76"/>
    <hyperlink ref="E278" r:id="rId77"/>
    <hyperlink ref="E283" r:id="rId78"/>
    <hyperlink ref="E306" r:id="rId79"/>
    <hyperlink ref="E279" r:id="rId80"/>
    <hyperlink ref="E271" r:id="rId81"/>
    <hyperlink ref="E277" r:id="rId82"/>
    <hyperlink ref="E300" r:id="rId83"/>
    <hyperlink ref="E71" r:id="rId84"/>
    <hyperlink ref="E295" r:id="rId85"/>
    <hyperlink ref="E80" r:id="rId86"/>
    <hyperlink ref="E122" r:id="rId87"/>
    <hyperlink ref="E44" r:id="rId88"/>
    <hyperlink ref="E294" r:id="rId89"/>
    <hyperlink ref="E45" r:id="rId90"/>
    <hyperlink ref="E133" r:id="rId91"/>
    <hyperlink ref="E293" r:id="rId92"/>
    <hyperlink ref="E270" r:id="rId93"/>
    <hyperlink ref="E82" r:id="rId94"/>
    <hyperlink ref="E272" r:id="rId95"/>
    <hyperlink ref="E224" r:id="rId96"/>
    <hyperlink ref="E180" r:id="rId97"/>
  </hyperlinks>
  <pageMargins left="0.7" right="0.7" top="0.75" bottom="0.75" header="0.3" footer="0.3"/>
  <pageSetup orientation="portrait" horizontalDpi="300" verticalDpi="300" r:id="rId9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BOM</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Justine</dc:creator>
  <cp:lastModifiedBy>Linux</cp:lastModifiedBy>
  <dcterms:created xsi:type="dcterms:W3CDTF">2014-09-30T14:40:15Z</dcterms:created>
  <dcterms:modified xsi:type="dcterms:W3CDTF">2018-11-23T21:12:19Z</dcterms:modified>
</cp:coreProperties>
</file>